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PETRA\ESF 2022 - Jugend stärken Brücken in die Eigenständigkeit\Formulare\Personal\"/>
    </mc:Choice>
  </mc:AlternateContent>
  <workbookProtection workbookAlgorithmName="SHA-512" workbookHashValue="i66d0Loxg9a2GaOOJTCSBvGECbFlhok27Q25MhJjosx8iCdedyM2XKZfyUMk/q4uwH/1/cxwZ9SZ29sjQhRE/Q==" workbookSaltValue="pqJVr0Uqs9GWAdYqyicyTw==" workbookSpinCount="100000" lockStructure="1"/>
  <bookViews>
    <workbookView xWindow="0" yWindow="0" windowWidth="28800" windowHeight="12540" tabRatio="804"/>
  </bookViews>
  <sheets>
    <sheet name="Zuordnung KjE-Satz" sheetId="1" r:id="rId1"/>
    <sheet name="Name" sheetId="20" state="hidden" r:id="rId2"/>
    <sheet name="Hilfstabellen für die Formeln" sheetId="2" state="hidden" r:id="rId3"/>
    <sheet name="Tabelle1" sheetId="6" state="hidden" r:id="rId4"/>
    <sheet name="Januar 2019" sheetId="7" state="hidden" r:id="rId5"/>
    <sheet name="Februar 2019" sheetId="8" state="hidden" r:id="rId6"/>
    <sheet name="März 2019" sheetId="9" state="hidden" r:id="rId7"/>
    <sheet name="April 2019" sheetId="10" state="hidden" r:id="rId8"/>
    <sheet name="Mai 2019" sheetId="11" state="hidden" r:id="rId9"/>
    <sheet name="Juni 2019" sheetId="12" state="hidden" r:id="rId10"/>
    <sheet name="Juli 2019" sheetId="13" state="hidden" r:id="rId11"/>
    <sheet name="August 2019" sheetId="14" state="hidden" r:id="rId12"/>
    <sheet name="September 2019" sheetId="15" state="hidden" r:id="rId13"/>
    <sheet name="Oktober 2019" sheetId="16" state="hidden" r:id="rId14"/>
    <sheet name="November 2019" sheetId="17" state="hidden" r:id="rId15"/>
    <sheet name="Dezember 2019" sheetId="18" state="hidden" r:id="rId16"/>
    <sheet name="Kalender 2019" sheetId="19" state="hidden" r:id="rId17"/>
  </sheets>
  <definedNames>
    <definedName name="_xlnm._FilterDatabase" localSheetId="3" hidden="1">Tabelle1!$A$2:$D$9</definedName>
    <definedName name="anderer_Tarifvertrag">'Hilfstabellen für die Formeln'!$F$13:$F$26</definedName>
    <definedName name="AufsuchendeArbeitBeratungsstelle">'Hilfstabellen für die Formeln'!#REF!</definedName>
    <definedName name="CaseManagement">'Hilfstabellen für die Formeln'!#REF!</definedName>
    <definedName name="_xlnm.Print_Area" localSheetId="1">Name!$A$1:$R$80</definedName>
    <definedName name="_xlnm.Print_Area" localSheetId="0">'Zuordnung KjE-Satz'!$A$1:$F$76</definedName>
    <definedName name="kein_Tarifvertrag">'Hilfstabellen für die Formeln'!$G$13:$G$26</definedName>
    <definedName name="Koordinierungsstelle">'Hilfstabellen für die Formeln'!$C$4:$C$5</definedName>
    <definedName name="Mikroprojekt">'Hilfstabellen für die Formeln'!#REF!</definedName>
    <definedName name="Tarifvertrag">'Hilfstabellen für die Formeln'!$A$13:$A$17</definedName>
    <definedName name="TVöD_Bund">'Hilfstabellen für die Formeln'!$C$13:$C$26</definedName>
    <definedName name="TVöD_SuE">'Hilfstabellen für die Formeln'!$D$13:$D$30</definedName>
    <definedName name="TVöD_VKA">'Hilfstabellen für die Formeln'!$E$13:$E$26</definedName>
    <definedName name="TVöDBund">'Hilfstabellen für die Formeln'!$C$13:$C$26</definedName>
    <definedName name="TVöDSuE">'Hilfstabellen für die Formeln'!$D$13:$D$30</definedName>
    <definedName name="TVöDVKA">'Hilfstabellen für die Formeln'!$E$13:$E$26</definedName>
  </definedNames>
  <calcPr calcId="162913"/>
</workbook>
</file>

<file path=xl/calcChain.xml><?xml version="1.0" encoding="utf-8"?>
<calcChain xmlns="http://schemas.openxmlformats.org/spreadsheetml/2006/main">
  <c r="G21" i="20" l="1"/>
  <c r="G25" i="20"/>
  <c r="I25" i="20" s="1"/>
  <c r="D25" i="20"/>
  <c r="C25" i="20"/>
  <c r="B25" i="20"/>
  <c r="F23" i="20"/>
  <c r="F27" i="20"/>
  <c r="F29" i="20"/>
  <c r="F31" i="20"/>
  <c r="F33" i="20"/>
  <c r="F35" i="20"/>
  <c r="F37" i="20"/>
  <c r="F39" i="20"/>
  <c r="D24" i="20"/>
  <c r="C24" i="20"/>
  <c r="B24" i="20"/>
  <c r="E24" i="20" l="1"/>
  <c r="F25" i="20"/>
  <c r="K25" i="20" s="1"/>
  <c r="D62" i="1" s="1"/>
  <c r="E25" i="20"/>
  <c r="F38" i="20"/>
  <c r="F36" i="20"/>
  <c r="F34" i="20"/>
  <c r="F32" i="20"/>
  <c r="F30" i="20"/>
  <c r="F28" i="20"/>
  <c r="F26" i="20"/>
  <c r="I24" i="20"/>
  <c r="F24" i="20" s="1"/>
  <c r="F22" i="20"/>
  <c r="J25" i="20" l="1"/>
  <c r="K24" i="20"/>
  <c r="D60" i="1" s="1"/>
  <c r="D55" i="1" s="1"/>
  <c r="J24" i="20"/>
  <c r="D21" i="20" l="1"/>
  <c r="C21" i="20"/>
  <c r="B21" i="20"/>
  <c r="E21" i="20" l="1"/>
  <c r="D20" i="20"/>
  <c r="C20" i="20"/>
  <c r="B20" i="20"/>
  <c r="I20" i="20" l="1"/>
  <c r="F20" i="20"/>
  <c r="K20" i="20" s="1"/>
  <c r="F60" i="1" s="1"/>
  <c r="F55" i="1" s="1"/>
  <c r="E20" i="20"/>
  <c r="J20" i="20" l="1"/>
  <c r="E27" i="1"/>
  <c r="F27" i="1" s="1"/>
  <c r="E25" i="1"/>
  <c r="F25" i="1" s="1"/>
  <c r="B43" i="1"/>
  <c r="E36" i="1" l="1"/>
  <c r="B52" i="1"/>
  <c r="B53" i="1" s="1"/>
  <c r="E43" i="1"/>
  <c r="F36" i="1" l="1"/>
  <c r="E37" i="1" s="1"/>
  <c r="E53" i="1"/>
  <c r="F7" i="8"/>
  <c r="F7" i="7"/>
  <c r="F11" i="18" l="1"/>
  <c r="F7" i="18"/>
  <c r="F11" i="17"/>
  <c r="F7" i="17"/>
  <c r="F11" i="16"/>
  <c r="F7" i="16"/>
  <c r="F11" i="15"/>
  <c r="F7" i="15"/>
  <c r="F11" i="14"/>
  <c r="F7" i="14"/>
  <c r="F11" i="13"/>
  <c r="F7" i="13"/>
  <c r="F11" i="12"/>
  <c r="F7" i="12"/>
  <c r="F11" i="11"/>
  <c r="F7" i="11"/>
  <c r="F11" i="9"/>
  <c r="F11" i="10"/>
  <c r="F7" i="10"/>
  <c r="F7" i="9"/>
  <c r="F11" i="8"/>
  <c r="F11" i="7"/>
  <c r="F31" i="1"/>
  <c r="E31" i="1"/>
  <c r="D31" i="1"/>
  <c r="C31" i="1"/>
  <c r="B31" i="1"/>
  <c r="A31" i="1"/>
  <c r="E45" i="18"/>
  <c r="A45" i="18"/>
  <c r="A43" i="18"/>
  <c r="A41" i="18"/>
  <c r="E32" i="18"/>
  <c r="E25" i="18"/>
  <c r="E18" i="18"/>
  <c r="E9" i="18"/>
  <c r="A7" i="18"/>
  <c r="E44" i="17"/>
  <c r="A44" i="17"/>
  <c r="A42" i="17"/>
  <c r="A40" i="17"/>
  <c r="E32" i="17"/>
  <c r="E25" i="17"/>
  <c r="E18" i="17"/>
  <c r="E9" i="17"/>
  <c r="A7" i="17"/>
  <c r="E45" i="16"/>
  <c r="A45" i="16"/>
  <c r="A43" i="16"/>
  <c r="A41" i="16"/>
  <c r="E32" i="16"/>
  <c r="E25" i="16"/>
  <c r="E18" i="16"/>
  <c r="E9" i="16"/>
  <c r="A7" i="16"/>
  <c r="E44" i="15"/>
  <c r="A44" i="15"/>
  <c r="A42" i="15"/>
  <c r="A40" i="15"/>
  <c r="E32" i="15"/>
  <c r="E25" i="15"/>
  <c r="E18" i="15"/>
  <c r="E9" i="15"/>
  <c r="A7" i="15"/>
  <c r="E45" i="14"/>
  <c r="A45" i="14"/>
  <c r="A43" i="14"/>
  <c r="A41" i="14"/>
  <c r="E32" i="14"/>
  <c r="E25" i="14"/>
  <c r="E18" i="14"/>
  <c r="E9" i="14"/>
  <c r="A7" i="14"/>
  <c r="E45" i="13"/>
  <c r="A45" i="13"/>
  <c r="A43" i="13"/>
  <c r="A41" i="13"/>
  <c r="E32" i="13"/>
  <c r="E25" i="13"/>
  <c r="E18" i="13"/>
  <c r="E9" i="13"/>
  <c r="A7" i="13"/>
  <c r="E44" i="12"/>
  <c r="A44" i="12"/>
  <c r="A42" i="12"/>
  <c r="A40" i="12"/>
  <c r="E32" i="12"/>
  <c r="E25" i="12"/>
  <c r="E18" i="12"/>
  <c r="E9" i="12"/>
  <c r="A7" i="12"/>
  <c r="E45" i="11"/>
  <c r="A45" i="11"/>
  <c r="A43" i="11"/>
  <c r="A41" i="11"/>
  <c r="E32" i="11"/>
  <c r="E25" i="11"/>
  <c r="E18" i="11"/>
  <c r="E9" i="11"/>
  <c r="A7" i="11"/>
  <c r="E44" i="10"/>
  <c r="A44" i="10"/>
  <c r="A7" i="10"/>
  <c r="A42" i="10"/>
  <c r="A40" i="10"/>
  <c r="E32" i="10"/>
  <c r="E25" i="10"/>
  <c r="E18" i="10"/>
  <c r="E9" i="10"/>
  <c r="E45" i="9"/>
  <c r="A45" i="9"/>
  <c r="A43" i="9"/>
  <c r="A7" i="9"/>
  <c r="A41" i="9"/>
  <c r="E32" i="9"/>
  <c r="E25" i="9"/>
  <c r="E18" i="9"/>
  <c r="E9" i="9"/>
  <c r="A40" i="8"/>
  <c r="E42" i="8"/>
  <c r="A42" i="8"/>
  <c r="E9" i="8"/>
  <c r="A7" i="8"/>
  <c r="E32" i="8"/>
  <c r="E25" i="8"/>
  <c r="E18" i="8"/>
  <c r="A38" i="8"/>
  <c r="B45" i="1" l="1"/>
  <c r="B50" i="1" s="1"/>
  <c r="B51" i="1" s="1"/>
  <c r="E50" i="1" s="1"/>
  <c r="B47" i="1"/>
  <c r="E51" i="1" s="1"/>
  <c r="B26" i="6"/>
  <c r="B49" i="1" l="1"/>
  <c r="D49" i="1" s="1"/>
  <c r="A30" i="18"/>
  <c r="B30" i="18"/>
  <c r="A31" i="18"/>
  <c r="B31" i="18"/>
  <c r="A32" i="18"/>
  <c r="B32" i="18"/>
  <c r="B14" i="13"/>
  <c r="A14" i="13"/>
  <c r="B40" i="18"/>
  <c r="B39" i="18"/>
  <c r="B38" i="18"/>
  <c r="B37" i="18"/>
  <c r="B36" i="18"/>
  <c r="B35" i="18"/>
  <c r="B34" i="18"/>
  <c r="B33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A40" i="18"/>
  <c r="A39" i="18"/>
  <c r="A38" i="18"/>
  <c r="A37" i="18"/>
  <c r="A36" i="18"/>
  <c r="A35" i="18"/>
  <c r="A34" i="18"/>
  <c r="A33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3" i="13"/>
  <c r="B12" i="13"/>
  <c r="B11" i="13"/>
  <c r="B10" i="13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3" i="13"/>
  <c r="A12" i="13"/>
  <c r="A11" i="13"/>
  <c r="A10" i="13"/>
  <c r="A9" i="13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A9" i="12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14" i="10"/>
  <c r="A15" i="10"/>
  <c r="A16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3" i="10"/>
  <c r="A12" i="10"/>
  <c r="A11" i="10"/>
  <c r="A10" i="10"/>
  <c r="A9" i="10"/>
  <c r="A18" i="9" l="1"/>
  <c r="B18" i="9"/>
  <c r="A19" i="9"/>
  <c r="B19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7" i="9"/>
  <c r="B16" i="9"/>
  <c r="B15" i="9"/>
  <c r="B14" i="9"/>
  <c r="B13" i="9"/>
  <c r="B12" i="9"/>
  <c r="B11" i="9"/>
  <c r="B10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7" i="9"/>
  <c r="A16" i="9"/>
  <c r="A15" i="9"/>
  <c r="A14" i="9"/>
  <c r="A13" i="9"/>
  <c r="A12" i="9"/>
  <c r="A11" i="9"/>
  <c r="A10" i="9"/>
  <c r="A9" i="9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9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A10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C41" i="18"/>
  <c r="B33" i="6" s="1"/>
  <c r="C5" i="18"/>
  <c r="C4" i="18"/>
  <c r="C3" i="18"/>
  <c r="C40" i="17"/>
  <c r="B32" i="6" s="1"/>
  <c r="C5" i="17"/>
  <c r="C4" i="17"/>
  <c r="C3" i="17"/>
  <c r="C41" i="16"/>
  <c r="B31" i="6" s="1"/>
  <c r="C5" i="16"/>
  <c r="C4" i="16"/>
  <c r="C3" i="16"/>
  <c r="C40" i="15"/>
  <c r="B30" i="6" s="1"/>
  <c r="C5" i="15"/>
  <c r="C4" i="15"/>
  <c r="C3" i="15"/>
  <c r="C41" i="14"/>
  <c r="B29" i="6" s="1"/>
  <c r="C5" i="14"/>
  <c r="C4" i="14"/>
  <c r="C3" i="14"/>
  <c r="C41" i="13"/>
  <c r="B28" i="6" s="1"/>
  <c r="C5" i="13"/>
  <c r="C4" i="13"/>
  <c r="C3" i="13"/>
  <c r="C40" i="12"/>
  <c r="B27" i="6" s="1"/>
  <c r="C5" i="12"/>
  <c r="C4" i="12"/>
  <c r="C3" i="12"/>
  <c r="C41" i="11"/>
  <c r="C5" i="11"/>
  <c r="C4" i="11"/>
  <c r="C3" i="11"/>
  <c r="C40" i="10"/>
  <c r="B25" i="6" s="1"/>
  <c r="C5" i="10"/>
  <c r="C4" i="10"/>
  <c r="C3" i="10"/>
  <c r="C41" i="9"/>
  <c r="B24" i="6" s="1"/>
  <c r="C5" i="9"/>
  <c r="C4" i="9"/>
  <c r="C3" i="9"/>
  <c r="C38" i="8"/>
  <c r="B23" i="6" s="1"/>
  <c r="C5" i="8"/>
  <c r="C4" i="8"/>
  <c r="C3" i="8"/>
  <c r="C4" i="7" l="1"/>
  <c r="C3" i="7"/>
  <c r="C5" i="7"/>
  <c r="C41" i="7"/>
  <c r="B22" i="6" l="1"/>
  <c r="A18" i="6"/>
  <c r="C9" i="6"/>
  <c r="C8" i="6"/>
  <c r="C7" i="6"/>
  <c r="C6" i="6"/>
  <c r="C5" i="6"/>
  <c r="C4" i="6"/>
  <c r="C3" i="6"/>
  <c r="C2" i="6"/>
  <c r="F20" i="9" l="1"/>
  <c r="F20" i="12"/>
  <c r="F20" i="18"/>
  <c r="F20" i="17"/>
  <c r="F20" i="15"/>
  <c r="F20" i="13"/>
  <c r="F20" i="10"/>
  <c r="F20" i="11"/>
  <c r="F20" i="16"/>
  <c r="F20" i="14"/>
  <c r="F20" i="7"/>
  <c r="F20" i="8"/>
  <c r="C7" i="7"/>
  <c r="C7" i="18" l="1"/>
  <c r="C7" i="14"/>
  <c r="C7" i="13"/>
  <c r="C7" i="17"/>
  <c r="C7" i="10"/>
  <c r="C7" i="9"/>
  <c r="C7" i="16"/>
  <c r="C7" i="12"/>
  <c r="C7" i="8"/>
  <c r="C7" i="15"/>
  <c r="C7" i="11"/>
  <c r="B34" i="6" l="1"/>
  <c r="F9" i="16" l="1"/>
  <c r="C43" i="16" s="1"/>
  <c r="C31" i="6" s="1"/>
  <c r="F9" i="12"/>
  <c r="C42" i="12" s="1"/>
  <c r="C27" i="6" s="1"/>
  <c r="F9" i="8"/>
  <c r="C40" i="8" s="1"/>
  <c r="C23" i="6" s="1"/>
  <c r="F9" i="15"/>
  <c r="C42" i="15" s="1"/>
  <c r="C30" i="6" s="1"/>
  <c r="F9" i="11"/>
  <c r="C43" i="11" s="1"/>
  <c r="C26" i="6" s="1"/>
  <c r="F9" i="7"/>
  <c r="C43" i="7" s="1"/>
  <c r="C22" i="6" s="1"/>
  <c r="F9" i="18"/>
  <c r="C43" i="18" s="1"/>
  <c r="C33" i="6" s="1"/>
  <c r="F9" i="14"/>
  <c r="C43" i="14" s="1"/>
  <c r="C29" i="6" s="1"/>
  <c r="F9" i="13"/>
  <c r="C43" i="13" s="1"/>
  <c r="C28" i="6" s="1"/>
  <c r="F9" i="17"/>
  <c r="C42" i="17" s="1"/>
  <c r="C32" i="6" s="1"/>
  <c r="F9" i="10"/>
  <c r="C42" i="10" s="1"/>
  <c r="C25" i="6" s="1"/>
  <c r="F9" i="9"/>
  <c r="C43" i="9" s="1"/>
  <c r="C24" i="6" s="1"/>
  <c r="F34" i="18" l="1"/>
  <c r="F34" i="14"/>
  <c r="F34" i="10"/>
  <c r="F34" i="17"/>
  <c r="F34" i="13"/>
  <c r="F34" i="16"/>
  <c r="F34" i="12"/>
  <c r="F34" i="9"/>
  <c r="F34" i="8"/>
  <c r="F34" i="15"/>
  <c r="F34" i="11"/>
  <c r="F34" i="7"/>
  <c r="F27" i="18"/>
  <c r="F27" i="13"/>
  <c r="F27" i="17"/>
  <c r="F27" i="14"/>
  <c r="F27" i="10"/>
  <c r="F27" i="11"/>
  <c r="F27" i="16"/>
  <c r="F27" i="12"/>
  <c r="F27" i="15"/>
  <c r="F27" i="9"/>
  <c r="F27" i="7"/>
  <c r="F27" i="8"/>
  <c r="C34" i="6"/>
  <c r="I21" i="20"/>
  <c r="F21" i="20" s="1"/>
  <c r="J21" i="20" s="1"/>
  <c r="K21" i="20" l="1"/>
  <c r="F62" i="1" s="1"/>
</calcChain>
</file>

<file path=xl/sharedStrings.xml><?xml version="1.0" encoding="utf-8"?>
<sst xmlns="http://schemas.openxmlformats.org/spreadsheetml/2006/main" count="711" uniqueCount="202">
  <si>
    <t>Gehobener Dienst</t>
  </si>
  <si>
    <t>Höherer Dienst</t>
  </si>
  <si>
    <t>E9</t>
  </si>
  <si>
    <t>Mittlerer Dienst</t>
  </si>
  <si>
    <t>E6</t>
  </si>
  <si>
    <t>E5</t>
  </si>
  <si>
    <t>E7</t>
  </si>
  <si>
    <t>E8</t>
  </si>
  <si>
    <t>E10</t>
  </si>
  <si>
    <t>E11</t>
  </si>
  <si>
    <t>E12</t>
  </si>
  <si>
    <t>E13</t>
  </si>
  <si>
    <t>E14</t>
  </si>
  <si>
    <t>E15</t>
  </si>
  <si>
    <t>4. Ergebnis der Zuordnung:</t>
  </si>
  <si>
    <t>Hoher SEK</t>
  </si>
  <si>
    <t>Niedriger SEK</t>
  </si>
  <si>
    <t>Mindesgehalt</t>
  </si>
  <si>
    <t>Grenzwert</t>
  </si>
  <si>
    <t>Hoher Stundensatz</t>
  </si>
  <si>
    <t>Niedr. Stundensatz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</si>
  <si>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</si>
  <si>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</si>
  <si>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</si>
  <si>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</si>
  <si>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</si>
  <si>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</si>
  <si>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</si>
  <si>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</si>
  <si>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</si>
  <si>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</si>
  <si>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</si>
  <si>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</si>
  <si>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</si>
  <si>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</si>
  <si>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</si>
  <si>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Tarifvertrag</t>
  </si>
  <si>
    <t>JA</t>
  </si>
  <si>
    <t>NEIN</t>
  </si>
  <si>
    <t>Laufbahn</t>
  </si>
  <si>
    <t>2.a) Zuordnung zu einem Tarifvertrag und Entgeltgruppen</t>
  </si>
  <si>
    <t xml:space="preserve">2.c) Laufbahngruppe und SEK-Sätze </t>
  </si>
  <si>
    <t>2.d)Teilzeitbeschäftigung:</t>
  </si>
  <si>
    <t>Wissenschaftliches Hochschulstudium oder 
Master (Universitäts-Diplom, Staatsexamen, Magister-Abschluss):  Befähigung zum höheren Dienst (hD)</t>
  </si>
  <si>
    <t>1. Angaben zu dem Beschäftigten</t>
  </si>
  <si>
    <t>Tätigkeit:</t>
  </si>
  <si>
    <t>Qualifikation:</t>
  </si>
  <si>
    <t>Koordinierungsstelle</t>
  </si>
  <si>
    <t>Laufbahngruppe</t>
  </si>
  <si>
    <t>Tätigkeit</t>
  </si>
  <si>
    <t>Qualifikation</t>
  </si>
  <si>
    <t>Laufbahngruppe nach TVÖD Bund</t>
  </si>
  <si>
    <t>ID</t>
  </si>
  <si>
    <t>Koordinierungsstellen- Mitarbeitende</t>
  </si>
  <si>
    <t>Fachhochstudium (Diplom) oder Bachelorabschluss: 
Befähigung zum gehobenen Dienst (ghD)</t>
  </si>
  <si>
    <t>Mindestens 3-jährige Berufsausbildung (Lehre): 
Befähigung zum mittleren Dienst</t>
  </si>
  <si>
    <t>Mikroprojekt-Mitarbeitende</t>
  </si>
  <si>
    <t>Case-Management-Mitarbeitende</t>
  </si>
  <si>
    <t>Aufsuchende Arbeit, Beratungsstelle-Mitarbeitende</t>
  </si>
  <si>
    <t>ID Auswahl</t>
  </si>
  <si>
    <t>Mindestens 3-jährige Berufsausbildung (Lehre)</t>
  </si>
  <si>
    <t>Wissenschaftliches Hochschulstudium oder Master (Universitäts-Diplom, Staatsexamen, Magister-Abschluss)</t>
  </si>
  <si>
    <t>Stundennachweis Standardeinheitskosten</t>
  </si>
  <si>
    <t>Antragsnummer:</t>
  </si>
  <si>
    <t>Ausführende Stelle:</t>
  </si>
  <si>
    <t>Geleistete Produktivstunden</t>
  </si>
  <si>
    <t>Laufbahngruppe:</t>
  </si>
  <si>
    <t>Di</t>
  </si>
  <si>
    <t>Fr</t>
  </si>
  <si>
    <t>Mi</t>
  </si>
  <si>
    <t>Sa</t>
  </si>
  <si>
    <t>Do</t>
  </si>
  <si>
    <t>So</t>
  </si>
  <si>
    <t>Mo</t>
  </si>
  <si>
    <t>Oktober</t>
  </si>
  <si>
    <t>November</t>
  </si>
  <si>
    <t>Dezember</t>
  </si>
  <si>
    <t>Januar 2019</t>
  </si>
  <si>
    <t>Februar 2019</t>
  </si>
  <si>
    <t>März 2019</t>
  </si>
  <si>
    <t>April 2019</t>
  </si>
  <si>
    <t>Mai 2019</t>
  </si>
  <si>
    <t>Juni 2019</t>
  </si>
  <si>
    <t>Juli 2019</t>
  </si>
  <si>
    <t>August 2019</t>
  </si>
  <si>
    <t>September 2019</t>
  </si>
  <si>
    <t>Summe Produktivstunden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</si>
  <si>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</si>
  <si>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</si>
  <si>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</si>
  <si>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</si>
  <si>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</si>
  <si>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</si>
  <si>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</si>
  <si>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</si>
  <si>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</si>
  <si>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Monate</t>
  </si>
  <si>
    <t>Ergebnis</t>
  </si>
  <si>
    <t xml:space="preserve">Summe der abgerechneten Personalausgaben </t>
  </si>
  <si>
    <t>Oktober 2019</t>
  </si>
  <si>
    <t>November 2019</t>
  </si>
  <si>
    <t>Dezember 2019</t>
  </si>
  <si>
    <t>∑ Produktivstunden:</t>
  </si>
  <si>
    <t xml:space="preserve">Datum/Unterschrift des Beschäftigten: </t>
  </si>
  <si>
    <t>Datum/Unterschrift des Vorgesetzten:</t>
  </si>
  <si>
    <t>∑ abgerechneter Produktivstunden Vormonate inkl. Abrechnungsmonat:</t>
  </si>
  <si>
    <t>∑ abgerechneter Personalausgaben Vormonate inkl. Abrechnungsmonat:</t>
  </si>
  <si>
    <t>Personalausgaben p. a.:</t>
  </si>
  <si>
    <t>Produktivstunden p. a.:</t>
  </si>
  <si>
    <t>Nr. 1</t>
  </si>
  <si>
    <t>Nr. 2</t>
  </si>
  <si>
    <t>Nr. 3</t>
  </si>
  <si>
    <t>Nr. 4</t>
  </si>
  <si>
    <t>Nr. 5</t>
  </si>
  <si>
    <t>Nr. 6</t>
  </si>
  <si>
    <t>SEK-Stundensatz</t>
  </si>
  <si>
    <t>Tarifvertrag:</t>
  </si>
  <si>
    <t>Entgeltgruppe:</t>
  </si>
  <si>
    <t>Name, Vorname:</t>
  </si>
  <si>
    <t>Beschäftigung im Projekt in %:</t>
  </si>
  <si>
    <t>Personalausgaben mtl.:</t>
  </si>
  <si>
    <t>2. Angaben zum Beschäftigungsverhältnis:</t>
  </si>
  <si>
    <t>Niedriger 
Stundensatz</t>
  </si>
  <si>
    <t>Hoher 
Stundensatz</t>
  </si>
  <si>
    <t>Förderfähiges AG-Brutto bei einer Vollzeitstelle</t>
  </si>
  <si>
    <t>anderer_Tarifvertrag</t>
  </si>
  <si>
    <t>kein_Tarifvertrag</t>
  </si>
  <si>
    <t>Ort, Datum, Unterschrift:</t>
  </si>
  <si>
    <t>1. Angaben zum/r Beschäftigten:</t>
  </si>
  <si>
    <t>Stellenanteil an einer Vollzeit- stelle:</t>
  </si>
  <si>
    <t>davon Stellen- anteil im Projekt:</t>
  </si>
  <si>
    <t>Fachhochstudium (Diplom) oder Bachelorabschluss</t>
  </si>
  <si>
    <t>TVöD_Bund</t>
  </si>
  <si>
    <t>TVöD_SuE</t>
  </si>
  <si>
    <t>TVöD_VKA</t>
  </si>
  <si>
    <t>Case Management</t>
  </si>
  <si>
    <t>Aufsuchende Arbeit/Beratungsstelle</t>
  </si>
  <si>
    <t>Produktivstun-
den p. a.:</t>
  </si>
  <si>
    <t>Stellenanteil an einer Vollzeitstelle:</t>
  </si>
  <si>
    <t>Anteil 2019:</t>
  </si>
  <si>
    <t>-Nur für den internen Gebrauch-</t>
  </si>
  <si>
    <t>Bitte pro Tabellenblatt nur Eintragungen für eine/n Mitarbeiter/in vornehmen</t>
  </si>
  <si>
    <t xml:space="preserve">JSQ.-Nr.: </t>
  </si>
  <si>
    <t>SEK-Nr. Projekteinsatz:</t>
  </si>
  <si>
    <t>SEK-Nr. Koordinierung:</t>
  </si>
  <si>
    <t>Mitarbeiter/in</t>
  </si>
  <si>
    <t>Regelarbeitszeit in Stunden/Woche einer Vollzeitstelle</t>
  </si>
  <si>
    <t>Vertragliche Arbeitszeit in Stunden/Woche</t>
  </si>
  <si>
    <t>Wöchentliche Stunden im Projekt JUSTIQ</t>
  </si>
  <si>
    <t>Beschäftigungs
-umfang
in %</t>
  </si>
  <si>
    <t>Maximal mögliche produktive Stunden/Woche aufgrund vertraglicher Arbeitszeit</t>
  </si>
  <si>
    <t>Dauer der Beschäftigung in JUSTiQ</t>
  </si>
  <si>
    <t>Mögliche produktive Stunden/Woche im Projekt JUSTiQ</t>
  </si>
  <si>
    <t xml:space="preserve">Maximal mögliche Stunden über die Dauer der Beschäftigung im Projekt JUSTiQ
</t>
  </si>
  <si>
    <t xml:space="preserve">von
</t>
  </si>
  <si>
    <t xml:space="preserve">bis
</t>
  </si>
  <si>
    <t xml:space="preserve">in Wochen
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</si>
  <si>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</si>
  <si>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</si>
  <si>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</si>
  <si>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</si>
  <si>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</si>
  <si>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</si>
  <si>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</si>
  <si>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</si>
  <si>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</si>
  <si>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</si>
  <si>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</si>
  <si>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Mitarbeiterin A</t>
  </si>
  <si>
    <t>Wöchentliche Stunden im Projekt JUST BEst</t>
  </si>
  <si>
    <t>Kosten je Einheit Personal</t>
  </si>
  <si>
    <t>JUST BEst 
Antragsnummer:</t>
  </si>
  <si>
    <t>Niedriger 
KjE-Satz</t>
  </si>
  <si>
    <t>Mindest-AG-Brutto 
hohe KjE</t>
  </si>
  <si>
    <t>Hoher 
KjE-Satz</t>
  </si>
  <si>
    <t>Mindest-AG-Brutto 
niedrige KjE</t>
  </si>
  <si>
    <t>KjE-Satz p. a.:</t>
  </si>
  <si>
    <t>* gerundet</t>
  </si>
  <si>
    <t>Erprobung neuer Wohnformen</t>
  </si>
  <si>
    <t>Förderfähiges AN-Brutto pro Monat</t>
  </si>
  <si>
    <t>3. Förderfähiges Jahres-AG-Brutto:</t>
  </si>
  <si>
    <t>E9a</t>
  </si>
  <si>
    <t>E9c</t>
  </si>
  <si>
    <t>E9b</t>
  </si>
  <si>
    <t>Name, Vorname in Blockschrfit</t>
  </si>
  <si>
    <t>5. Maximal mögliche Produktivstunden:</t>
  </si>
  <si>
    <t>Programmstart</t>
  </si>
  <si>
    <t>Personalaus-gaben p. a.:</t>
  </si>
  <si>
    <t>A) KjE-Satz:</t>
  </si>
  <si>
    <t>KjE-Stundensatz:</t>
  </si>
  <si>
    <t>B) Produktiv-
stunden p.a.*</t>
  </si>
  <si>
    <t>B) Produktiv-
stunden (Programmstart - 31.12.2022)*</t>
  </si>
  <si>
    <t>Arbeitgeber:</t>
  </si>
  <si>
    <r>
      <rPr>
        <b/>
        <u/>
        <sz val="20"/>
        <color theme="0"/>
        <rFont val="Arial"/>
        <family val="2"/>
      </rPr>
      <t>davon</t>
    </r>
    <r>
      <rPr>
        <b/>
        <sz val="20"/>
        <color theme="0"/>
        <rFont val="Arial"/>
        <family val="2"/>
      </rPr>
      <t xml:space="preserve"> Stellen- anteil im Projekt:</t>
    </r>
  </si>
  <si>
    <t>C) Produktiv-
stunden p.a.*</t>
  </si>
  <si>
    <t>C) Produktiv-
stunden (Programmstart - 31.12.2022)*</t>
  </si>
  <si>
    <t>Personalausgaben p. a.:*</t>
  </si>
  <si>
    <t xml:space="preserve">Eingabe in Z-EU-S: Kalkulation Produktivstunden
zur Einsatzzeit im Projekt </t>
  </si>
  <si>
    <t xml:space="preserve">* Bei Berücksichtigung der maximal möglichen Produktivstunden p.a. unter 5. Punkt B) zur Einsatzzeit im Projekt </t>
  </si>
  <si>
    <t xml:space="preserve">Mögliche Produktivstunden
zur vertraglichen Arbeitszeit </t>
  </si>
  <si>
    <r>
      <rPr>
        <b/>
        <u/>
        <sz val="10"/>
        <rFont val="Arial"/>
        <family val="2"/>
      </rPr>
      <t>Hinweis:</t>
    </r>
    <r>
      <rPr>
        <b/>
        <sz val="10"/>
        <rFont val="Arial"/>
        <family val="2"/>
      </rPr>
      <t xml:space="preserve"> Der Stellenanteil der Koordinierungsstelle ist auf bis zu 0,8 Vollzeitäquivalent und damit auf bis zu max. 1.376 Stunden (Abrechnung pro gesamtes Förderjahr) begrenzt - unabhängig von der Angabe in Position C).</t>
    </r>
  </si>
  <si>
    <t>Stand: 23.06.2022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</si>
</sst>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.00000000"/>
  </numFmts>
  <fonts count="57" x14ac:knownFonts="1"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22"/>
      <color theme="0"/>
      <name val="Arial"/>
      <family val="2"/>
    </font>
    <font>
      <sz val="14"/>
      <color theme="0"/>
      <name val="Arial"/>
      <family val="2"/>
    </font>
    <font>
      <sz val="22"/>
      <color theme="1"/>
      <name val="Arial"/>
      <family val="2"/>
    </font>
    <font>
      <b/>
      <sz val="36"/>
      <color theme="0"/>
      <name val="Arial"/>
      <family val="2"/>
    </font>
    <font>
      <sz val="28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0" tint="-4.9989318521683403E-2"/>
      <name val="Arial"/>
      <family val="2"/>
    </font>
    <font>
      <b/>
      <sz val="20"/>
      <color theme="0"/>
      <name val="Arial"/>
      <family val="2"/>
    </font>
    <font>
      <b/>
      <sz val="28"/>
      <color theme="0"/>
      <name val="Arial"/>
      <family val="2"/>
    </font>
    <font>
      <sz val="20"/>
      <color theme="1"/>
      <name val="Arial"/>
      <family val="2"/>
    </font>
    <font>
      <sz val="20"/>
      <color theme="0" tint="-4.9989318521683403E-2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 tint="-4.9989318521683403E-2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sz val="8"/>
      <color theme="0"/>
      <name val="Arial"/>
      <family val="2"/>
    </font>
    <font>
      <sz val="20"/>
      <color theme="0"/>
      <name val="Arial"/>
      <family val="2"/>
    </font>
    <font>
      <b/>
      <u/>
      <sz val="20"/>
      <color theme="0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u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0" tint="-0.149998474074526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679555650502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theme="0" tint="-0.14999847407452621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theme="0"/>
      </left>
      <right/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auto="1"/>
      </bottom>
      <diagonal/>
    </border>
    <border>
      <left/>
      <right style="medium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auto="1"/>
      </right>
      <top style="thick">
        <color theme="0"/>
      </top>
      <bottom/>
      <diagonal/>
    </border>
    <border>
      <left style="thick">
        <color auto="1"/>
      </left>
      <right/>
      <top style="thick">
        <color theme="0"/>
      </top>
      <bottom/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auto="1"/>
      </bottom>
      <diagonal/>
    </border>
    <border>
      <left/>
      <right style="thick">
        <color auto="1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thick">
        <color theme="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1" applyNumberFormat="0" applyAlignment="0" applyProtection="0"/>
    <xf numFmtId="0" fontId="4" fillId="6" borderId="2" applyNumberFormat="0" applyAlignment="0" applyProtection="0"/>
    <xf numFmtId="0" fontId="5" fillId="6" borderId="1" applyNumberFormat="0" applyAlignment="0" applyProtection="0"/>
    <xf numFmtId="0" fontId="8" fillId="0" borderId="3" applyNumberFormat="0" applyFill="0" applyAlignment="0" applyProtection="0"/>
    <xf numFmtId="0" fontId="10" fillId="7" borderId="4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/>
    <xf numFmtId="0" fontId="35" fillId="0" borderId="0"/>
    <xf numFmtId="44" fontId="35" fillId="0" borderId="0" applyFont="0" applyFill="0" applyBorder="0" applyAlignment="0" applyProtection="0"/>
  </cellStyleXfs>
  <cellXfs count="454">
    <xf numFmtId="0" fontId="0" fillId="0" borderId="0" xfId="0"/>
    <xf numFmtId="0" fontId="0" fillId="0" borderId="0" xfId="0" applyBorder="1"/>
    <xf numFmtId="0" fontId="0" fillId="8" borderId="0" xfId="0" applyFill="1" applyBorder="1"/>
    <xf numFmtId="0" fontId="0" fillId="8" borderId="0" xfId="0" applyFill="1"/>
    <xf numFmtId="0" fontId="0" fillId="0" borderId="0" xfId="0" applyBorder="1" applyAlignment="1"/>
    <xf numFmtId="0" fontId="0" fillId="8" borderId="0" xfId="0" applyFill="1" applyBorder="1" applyAlignment="1"/>
    <xf numFmtId="0" fontId="0" fillId="0" borderId="0" xfId="0" applyAlignment="1"/>
    <xf numFmtId="0" fontId="0" fillId="0" borderId="7" xfId="0" applyBorder="1"/>
    <xf numFmtId="0" fontId="0" fillId="0" borderId="0" xfId="0"/>
    <xf numFmtId="0" fontId="0" fillId="0" borderId="0" xfId="0" applyAlignment="1">
      <alignment wrapText="1"/>
    </xf>
    <xf numFmtId="49" fontId="13" fillId="0" borderId="0" xfId="0" applyNumberFormat="1" applyFont="1" applyAlignment="1">
      <alignment horizontal="center" vertical="center"/>
    </xf>
    <xf numFmtId="49" fontId="0" fillId="11" borderId="5" xfId="0" applyNumberFormat="1" applyFill="1" applyBorder="1"/>
    <xf numFmtId="0" fontId="0" fillId="11" borderId="5" xfId="0" applyFill="1" applyBorder="1"/>
    <xf numFmtId="0" fontId="0" fillId="0" borderId="0" xfId="0" applyBorder="1" applyAlignment="1">
      <alignment horizontal="right"/>
    </xf>
    <xf numFmtId="0" fontId="0" fillId="10" borderId="7" xfId="0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wrapText="1"/>
    </xf>
    <xf numFmtId="0" fontId="12" fillId="8" borderId="0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14" fontId="0" fillId="0" borderId="7" xfId="0" applyNumberFormat="1" applyBorder="1"/>
    <xf numFmtId="0" fontId="0" fillId="8" borderId="0" xfId="0" applyNumberFormat="1" applyFill="1" applyBorder="1"/>
    <xf numFmtId="0" fontId="14" fillId="8" borderId="0" xfId="0" applyNumberFormat="1" applyFont="1" applyFill="1" applyBorder="1"/>
    <xf numFmtId="14" fontId="0" fillId="0" borderId="7" xfId="0" applyNumberFormat="1" applyBorder="1" applyAlignment="1">
      <alignment horizontal="right"/>
    </xf>
    <xf numFmtId="0" fontId="0" fillId="10" borderId="7" xfId="0" applyFill="1" applyBorder="1" applyAlignment="1">
      <alignment horizontal="center"/>
    </xf>
    <xf numFmtId="14" fontId="0" fillId="10" borderId="7" xfId="0" applyNumberFormat="1" applyFill="1" applyBorder="1"/>
    <xf numFmtId="164" fontId="0" fillId="8" borderId="0" xfId="0" applyNumberFormat="1" applyFill="1" applyBorder="1"/>
    <xf numFmtId="164" fontId="0" fillId="0" borderId="0" xfId="0" applyNumberFormat="1"/>
    <xf numFmtId="2" fontId="0" fillId="11" borderId="8" xfId="0" applyNumberFormat="1" applyFill="1" applyBorder="1" applyAlignment="1">
      <alignment horizontal="center" vertical="center"/>
    </xf>
    <xf numFmtId="164" fontId="0" fillId="11" borderId="31" xfId="0" applyNumberFormat="1" applyFill="1" applyBorder="1" applyAlignment="1">
      <alignment horizontal="center" vertical="center"/>
    </xf>
    <xf numFmtId="14" fontId="0" fillId="0" borderId="0" xfId="0" applyNumberFormat="1"/>
    <xf numFmtId="49" fontId="0" fillId="0" borderId="0" xfId="0" applyNumberFormat="1"/>
    <xf numFmtId="164" fontId="0" fillId="1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/>
    <xf numFmtId="2" fontId="0" fillId="0" borderId="0" xfId="0" applyNumberFormat="1" applyAlignment="1">
      <alignment horizontal="center"/>
    </xf>
    <xf numFmtId="2" fontId="0" fillId="11" borderId="31" xfId="0" applyNumberFormat="1" applyFill="1" applyBorder="1" applyAlignment="1">
      <alignment horizontal="centerContinuous" vertical="center" wrapText="1"/>
    </xf>
    <xf numFmtId="2" fontId="0" fillId="11" borderId="0" xfId="0" applyNumberFormat="1" applyFill="1" applyBorder="1" applyAlignment="1">
      <alignment horizontal="centerContinuous" vertical="center" wrapText="1"/>
    </xf>
    <xf numFmtId="164" fontId="0" fillId="11" borderId="31" xfId="0" applyNumberFormat="1" applyFill="1" applyBorder="1" applyAlignment="1">
      <alignment horizontal="centerContinuous" vertical="center" wrapText="1"/>
    </xf>
    <xf numFmtId="2" fontId="0" fillId="11" borderId="8" xfId="0" applyNumberFormat="1" applyFill="1" applyBorder="1" applyAlignment="1">
      <alignment horizontal="centerContinuous" vertical="center" wrapText="1"/>
    </xf>
    <xf numFmtId="0" fontId="0" fillId="11" borderId="5" xfId="0" applyFill="1" applyBorder="1" applyAlignment="1">
      <alignment horizontal="centerContinuous" vertical="center" wrapText="1"/>
    </xf>
    <xf numFmtId="0" fontId="0" fillId="10" borderId="16" xfId="0" applyFill="1" applyBorder="1" applyAlignment="1">
      <alignment horizontal="centerContinuous" vertical="center" wrapText="1"/>
    </xf>
    <xf numFmtId="0" fontId="0" fillId="10" borderId="6" xfId="0" applyFill="1" applyBorder="1" applyAlignment="1">
      <alignment horizontal="centerContinuous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7" xfId="0" applyFill="1" applyBorder="1" applyAlignment="1">
      <alignment vertical="center" wrapText="1"/>
    </xf>
    <xf numFmtId="0" fontId="0" fillId="11" borderId="7" xfId="0" applyNumberFormat="1" applyFill="1" applyBorder="1" applyAlignment="1">
      <alignment horizontal="center"/>
    </xf>
    <xf numFmtId="0" fontId="14" fillId="11" borderId="7" xfId="0" applyNumberFormat="1" applyFont="1" applyFill="1" applyBorder="1" applyAlignment="1">
      <alignment horizontal="center"/>
    </xf>
    <xf numFmtId="0" fontId="0" fillId="10" borderId="7" xfId="0" applyNumberFormat="1" applyFill="1" applyBorder="1" applyAlignment="1">
      <alignment horizontal="center"/>
    </xf>
    <xf numFmtId="2" fontId="0" fillId="11" borderId="7" xfId="0" applyNumberFormat="1" applyFill="1" applyBorder="1" applyAlignment="1">
      <alignment horizontal="center"/>
    </xf>
    <xf numFmtId="4" fontId="0" fillId="0" borderId="0" xfId="0" applyNumberFormat="1"/>
    <xf numFmtId="0" fontId="15" fillId="14" borderId="0" xfId="0" applyFont="1" applyFill="1" applyBorder="1" applyAlignment="1">
      <alignment horizontal="left" vertical="center" wrapText="1"/>
    </xf>
    <xf numFmtId="0" fontId="14" fillId="10" borderId="7" xfId="0" applyNumberFormat="1" applyFont="1" applyFill="1" applyBorder="1" applyAlignment="1">
      <alignment horizontal="center"/>
    </xf>
    <xf numFmtId="0" fontId="0" fillId="10" borderId="0" xfId="0" applyFill="1" applyBorder="1"/>
    <xf numFmtId="0" fontId="15" fillId="14" borderId="0" xfId="0" applyFont="1" applyFill="1" applyBorder="1" applyAlignment="1">
      <alignment horizontal="centerContinuous" vertical="center" wrapText="1"/>
    </xf>
    <xf numFmtId="0" fontId="15" fillId="14" borderId="0" xfId="0" applyFont="1" applyFill="1" applyBorder="1" applyAlignment="1">
      <alignment horizontal="center" vertical="center" wrapText="1"/>
    </xf>
    <xf numFmtId="0" fontId="15" fillId="14" borderId="0" xfId="0" applyFont="1" applyFill="1" applyBorder="1" applyAlignment="1">
      <alignment horizontal="left" vertical="center" wrapText="1"/>
    </xf>
    <xf numFmtId="0" fontId="15" fillId="14" borderId="0" xfId="0" applyFont="1" applyFill="1" applyBorder="1" applyAlignment="1">
      <alignment vertical="center" wrapText="1"/>
    </xf>
    <xf numFmtId="164" fontId="0" fillId="16" borderId="0" xfId="0" applyNumberFormat="1" applyFill="1" applyBorder="1" applyAlignment="1">
      <alignment horizontal="center" vertical="center"/>
    </xf>
    <xf numFmtId="2" fontId="0" fillId="16" borderId="0" xfId="0" applyNumberFormat="1" applyFill="1" applyBorder="1" applyAlignment="1">
      <alignment horizontal="centerContinuous" vertical="center" wrapText="1"/>
    </xf>
    <xf numFmtId="0" fontId="0" fillId="16" borderId="0" xfId="0" applyFill="1" applyBorder="1" applyAlignment="1">
      <alignment horizontal="centerContinuous" vertical="center" wrapText="1"/>
    </xf>
    <xf numFmtId="164" fontId="0" fillId="16" borderId="0" xfId="0" applyNumberFormat="1" applyFill="1" applyBorder="1" applyAlignment="1">
      <alignment horizontal="centerContinuous" vertical="center" wrapText="1"/>
    </xf>
    <xf numFmtId="164" fontId="0" fillId="16" borderId="0" xfId="0" applyNumberFormat="1" applyFill="1" applyBorder="1" applyAlignment="1">
      <alignment horizontal="centerContinuous" vertical="center"/>
    </xf>
    <xf numFmtId="0" fontId="0" fillId="16" borderId="0" xfId="0" applyFill="1" applyBorder="1" applyAlignment="1">
      <alignment horizontal="centerContinuous" vertical="center"/>
    </xf>
    <xf numFmtId="2" fontId="14" fillId="10" borderId="0" xfId="0" applyNumberFormat="1" applyFont="1" applyFill="1" applyBorder="1" applyAlignment="1">
      <alignment horizontal="centerContinuous" vertical="center"/>
    </xf>
    <xf numFmtId="2" fontId="14" fillId="16" borderId="0" xfId="0" applyNumberFormat="1" applyFont="1" applyFill="1" applyBorder="1" applyAlignment="1">
      <alignment horizontal="centerContinuous" vertical="center"/>
    </xf>
    <xf numFmtId="0" fontId="0" fillId="16" borderId="0" xfId="0" applyFill="1" applyAlignment="1">
      <alignment horizontal="centerContinuous" vertical="center"/>
    </xf>
    <xf numFmtId="14" fontId="0" fillId="8" borderId="7" xfId="0" applyNumberFormat="1" applyFill="1" applyBorder="1" applyAlignment="1">
      <alignment horizontal="center"/>
    </xf>
    <xf numFmtId="14" fontId="0" fillId="8" borderId="7" xfId="0" applyNumberFormat="1" applyFill="1" applyBorder="1"/>
    <xf numFmtId="0" fontId="0" fillId="8" borderId="7" xfId="0" applyFill="1" applyBorder="1" applyAlignment="1">
      <alignment horizontal="center"/>
    </xf>
    <xf numFmtId="164" fontId="0" fillId="0" borderId="0" xfId="0" applyNumberFormat="1" applyBorder="1"/>
    <xf numFmtId="2" fontId="0" fillId="16" borderId="7" xfId="0" applyNumberFormat="1" applyFill="1" applyBorder="1" applyAlignment="1">
      <alignment horizontal="center"/>
    </xf>
    <xf numFmtId="2" fontId="0" fillId="16" borderId="0" xfId="0" applyNumberFormat="1" applyFill="1" applyBorder="1" applyAlignment="1">
      <alignment horizontal="center" vertical="center"/>
    </xf>
    <xf numFmtId="0" fontId="0" fillId="16" borderId="7" xfId="0" applyFont="1" applyFill="1" applyBorder="1" applyAlignment="1">
      <alignment horizontal="center" wrapText="1"/>
    </xf>
    <xf numFmtId="14" fontId="0" fillId="16" borderId="7" xfId="0" applyNumberFormat="1" applyFill="1" applyBorder="1" applyAlignment="1">
      <alignment horizontal="center"/>
    </xf>
    <xf numFmtId="14" fontId="0" fillId="16" borderId="7" xfId="0" applyNumberFormat="1" applyFill="1" applyBorder="1"/>
    <xf numFmtId="0" fontId="0" fillId="16" borderId="7" xfId="0" applyNumberFormat="1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15" fillId="14" borderId="0" xfId="0" applyFont="1" applyFill="1" applyBorder="1" applyAlignment="1">
      <alignment horizontal="left" vertical="center" wrapText="1"/>
    </xf>
    <xf numFmtId="0" fontId="18" fillId="8" borderId="0" xfId="0" applyFont="1" applyFill="1"/>
    <xf numFmtId="0" fontId="18" fillId="0" borderId="0" xfId="0" applyFont="1"/>
    <xf numFmtId="0" fontId="18" fillId="9" borderId="27" xfId="0" applyFont="1" applyFill="1" applyBorder="1" applyAlignment="1">
      <alignment horizontal="center" vertical="center"/>
    </xf>
    <xf numFmtId="0" fontId="18" fillId="9" borderId="18" xfId="0" applyFont="1" applyFill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30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8" fillId="0" borderId="29" xfId="0" applyFont="1" applyBorder="1"/>
    <xf numFmtId="0" fontId="18" fillId="9" borderId="11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wrapText="1"/>
    </xf>
    <xf numFmtId="0" fontId="18" fillId="9" borderId="17" xfId="0" applyFont="1" applyFill="1" applyBorder="1" applyAlignment="1">
      <alignment horizontal="center" vertical="center"/>
    </xf>
    <xf numFmtId="0" fontId="18" fillId="0" borderId="28" xfId="0" applyFont="1" applyBorder="1"/>
    <xf numFmtId="0" fontId="18" fillId="0" borderId="10" xfId="0" applyFont="1" applyBorder="1"/>
    <xf numFmtId="0" fontId="18" fillId="0" borderId="15" xfId="0" applyFont="1" applyBorder="1"/>
    <xf numFmtId="0" fontId="18" fillId="0" borderId="30" xfId="0" applyFont="1" applyBorder="1" applyAlignment="1">
      <alignment horizontal="center" vertical="center"/>
    </xf>
    <xf numFmtId="0" fontId="18" fillId="0" borderId="23" xfId="0" applyFont="1" applyBorder="1"/>
    <xf numFmtId="0" fontId="18" fillId="0" borderId="7" xfId="0" applyFont="1" applyBorder="1"/>
    <xf numFmtId="0" fontId="18" fillId="0" borderId="24" xfId="0" applyFont="1" applyBorder="1" applyAlignment="1">
      <alignment horizontal="left"/>
    </xf>
    <xf numFmtId="0" fontId="18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wrapText="1"/>
    </xf>
    <xf numFmtId="0" fontId="18" fillId="0" borderId="13" xfId="0" applyFont="1" applyBorder="1"/>
    <xf numFmtId="0" fontId="18" fillId="0" borderId="25" xfId="0" applyFont="1" applyBorder="1"/>
    <xf numFmtId="0" fontId="18" fillId="0" borderId="0" xfId="0" applyFont="1" applyBorder="1"/>
    <xf numFmtId="0" fontId="18" fillId="0" borderId="30" xfId="0" applyFont="1" applyBorder="1"/>
    <xf numFmtId="0" fontId="18" fillId="0" borderId="30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8" borderId="0" xfId="0" applyFont="1" applyFill="1" applyBorder="1"/>
    <xf numFmtId="0" fontId="18" fillId="9" borderId="21" xfId="0" applyFont="1" applyFill="1" applyBorder="1" applyAlignment="1">
      <alignment horizontal="center" vertical="center"/>
    </xf>
    <xf numFmtId="0" fontId="18" fillId="9" borderId="20" xfId="0" applyFont="1" applyFill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/>
    </xf>
    <xf numFmtId="164" fontId="18" fillId="0" borderId="7" xfId="0" applyNumberFormat="1" applyFont="1" applyBorder="1"/>
    <xf numFmtId="164" fontId="18" fillId="0" borderId="7" xfId="0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8" fillId="8" borderId="0" xfId="0" applyNumberFormat="1" applyFont="1" applyFill="1" applyBorder="1" applyAlignment="1">
      <alignment horizontal="center"/>
    </xf>
    <xf numFmtId="164" fontId="18" fillId="0" borderId="25" xfId="0" applyNumberFormat="1" applyFont="1" applyBorder="1"/>
    <xf numFmtId="164" fontId="18" fillId="0" borderId="25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8" fontId="18" fillId="0" borderId="26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8" fontId="18" fillId="0" borderId="7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12" borderId="0" xfId="0" applyFont="1" applyFill="1" applyBorder="1" applyAlignment="1" applyProtection="1">
      <alignment horizontal="centerContinuous" vertical="center"/>
      <protection hidden="1"/>
    </xf>
    <xf numFmtId="0" fontId="22" fillId="12" borderId="0" xfId="0" applyFont="1" applyFill="1" applyBorder="1" applyAlignment="1" applyProtection="1">
      <alignment horizontal="centerContinuous" vertical="center"/>
      <protection hidden="1"/>
    </xf>
    <xf numFmtId="0" fontId="22" fillId="18" borderId="0" xfId="0" applyFont="1" applyFill="1" applyBorder="1" applyAlignment="1" applyProtection="1">
      <alignment horizontal="centerContinuous" vertical="center"/>
      <protection hidden="1"/>
    </xf>
    <xf numFmtId="0" fontId="23" fillId="8" borderId="0" xfId="0" applyFont="1" applyFill="1" applyBorder="1" applyAlignment="1" applyProtection="1">
      <alignment horizontal="center" vertical="center" wrapText="1"/>
      <protection hidden="1"/>
    </xf>
    <xf numFmtId="0" fontId="21" fillId="17" borderId="37" xfId="0" applyFont="1" applyFill="1" applyBorder="1" applyAlignment="1" applyProtection="1">
      <alignment horizontal="left" vertical="center" wrapText="1"/>
      <protection hidden="1"/>
    </xf>
    <xf numFmtId="0" fontId="21" fillId="17" borderId="0" xfId="0" applyFont="1" applyFill="1" applyBorder="1" applyAlignment="1" applyProtection="1">
      <alignment horizontal="left" vertical="center"/>
      <protection hidden="1"/>
    </xf>
    <xf numFmtId="0" fontId="21" fillId="17" borderId="38" xfId="0" applyFont="1" applyFill="1" applyBorder="1" applyAlignment="1" applyProtection="1">
      <alignment horizontal="left" vertical="center"/>
      <protection hidden="1"/>
    </xf>
    <xf numFmtId="2" fontId="24" fillId="17" borderId="38" xfId="0" applyNumberFormat="1" applyFont="1" applyFill="1" applyBorder="1" applyAlignment="1" applyProtection="1">
      <alignment vertical="center"/>
      <protection hidden="1"/>
    </xf>
    <xf numFmtId="0" fontId="22" fillId="17" borderId="37" xfId="0" applyFont="1" applyFill="1" applyBorder="1" applyAlignment="1" applyProtection="1">
      <alignment horizontal="left" vertical="center" wrapText="1"/>
      <protection hidden="1"/>
    </xf>
    <xf numFmtId="0" fontId="21" fillId="17" borderId="0" xfId="0" applyFont="1" applyFill="1" applyBorder="1" applyAlignment="1" applyProtection="1">
      <alignment vertical="center" wrapText="1"/>
      <protection hidden="1"/>
    </xf>
    <xf numFmtId="2" fontId="21" fillId="17" borderId="0" xfId="0" applyNumberFormat="1" applyFont="1" applyFill="1" applyBorder="1" applyAlignment="1" applyProtection="1">
      <alignment horizontal="center" vertical="center"/>
      <protection hidden="1"/>
    </xf>
    <xf numFmtId="0" fontId="21" fillId="17" borderId="37" xfId="0" applyFont="1" applyFill="1" applyBorder="1" applyAlignment="1" applyProtection="1">
      <alignment horizontal="left" vertical="center"/>
      <protection hidden="1"/>
    </xf>
    <xf numFmtId="0" fontId="21" fillId="17" borderId="0" xfId="0" applyFont="1" applyFill="1" applyBorder="1" applyAlignment="1" applyProtection="1">
      <alignment vertical="center"/>
      <protection hidden="1"/>
    </xf>
    <xf numFmtId="165" fontId="21" fillId="17" borderId="0" xfId="0" applyNumberFormat="1" applyFont="1" applyFill="1" applyBorder="1" applyAlignment="1" applyProtection="1">
      <alignment vertical="center"/>
      <protection hidden="1"/>
    </xf>
    <xf numFmtId="165" fontId="21" fillId="17" borderId="38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1" fillId="17" borderId="39" xfId="0" applyFont="1" applyFill="1" applyBorder="1" applyAlignment="1" applyProtection="1">
      <alignment vertical="center"/>
      <protection hidden="1"/>
    </xf>
    <xf numFmtId="0" fontId="21" fillId="17" borderId="40" xfId="0" applyFont="1" applyFill="1" applyBorder="1" applyAlignment="1" applyProtection="1">
      <alignment vertical="center"/>
      <protection hidden="1"/>
    </xf>
    <xf numFmtId="0" fontId="21" fillId="17" borderId="41" xfId="0" applyFont="1" applyFill="1" applyBorder="1" applyAlignment="1" applyProtection="1">
      <alignment vertical="center"/>
      <protection hidden="1"/>
    </xf>
    <xf numFmtId="0" fontId="24" fillId="17" borderId="0" xfId="0" applyFont="1" applyFill="1" applyBorder="1" applyAlignment="1" applyProtection="1">
      <alignment horizontal="left" vertical="center" wrapText="1"/>
      <protection hidden="1"/>
    </xf>
    <xf numFmtId="164" fontId="24" fillId="17" borderId="0" xfId="0" applyNumberFormat="1" applyFont="1" applyFill="1" applyBorder="1" applyAlignment="1" applyProtection="1">
      <alignment horizontal="right" vertical="center"/>
      <protection hidden="1"/>
    </xf>
    <xf numFmtId="0" fontId="26" fillId="15" borderId="34" xfId="0" applyFont="1" applyFill="1" applyBorder="1" applyAlignment="1" applyProtection="1">
      <alignment horizontal="left" vertical="center"/>
      <protection hidden="1"/>
    </xf>
    <xf numFmtId="0" fontId="26" fillId="15" borderId="35" xfId="0" applyFont="1" applyFill="1" applyBorder="1" applyAlignment="1" applyProtection="1">
      <alignment horizontal="centerContinuous" vertical="center"/>
      <protection hidden="1"/>
    </xf>
    <xf numFmtId="0" fontId="26" fillId="15" borderId="36" xfId="0" applyFont="1" applyFill="1" applyBorder="1" applyAlignment="1" applyProtection="1">
      <alignment horizontal="centerContinuous" vertical="center"/>
      <protection hidden="1"/>
    </xf>
    <xf numFmtId="0" fontId="25" fillId="15" borderId="37" xfId="0" applyFont="1" applyFill="1" applyBorder="1" applyAlignment="1" applyProtection="1">
      <alignment horizontal="left" vertical="center"/>
      <protection hidden="1"/>
    </xf>
    <xf numFmtId="0" fontId="25" fillId="14" borderId="42" xfId="0" applyFont="1" applyFill="1" applyBorder="1" applyAlignment="1" applyProtection="1">
      <alignment horizontal="left" vertical="center"/>
      <protection hidden="1"/>
    </xf>
    <xf numFmtId="0" fontId="25" fillId="15" borderId="39" xfId="0" applyFont="1" applyFill="1" applyBorder="1" applyAlignment="1" applyProtection="1">
      <alignment horizontal="left" vertical="center" wrapText="1"/>
      <protection hidden="1"/>
    </xf>
    <xf numFmtId="0" fontId="25" fillId="14" borderId="37" xfId="0" applyFont="1" applyFill="1" applyBorder="1" applyAlignment="1" applyProtection="1">
      <alignment horizontal="left" vertical="center" wrapText="1"/>
      <protection hidden="1"/>
    </xf>
    <xf numFmtId="0" fontId="25" fillId="14" borderId="44" xfId="0" applyFont="1" applyFill="1" applyBorder="1" applyAlignment="1" applyProtection="1">
      <alignment vertical="center" wrapText="1"/>
      <protection hidden="1"/>
    </xf>
    <xf numFmtId="2" fontId="28" fillId="17" borderId="0" xfId="0" applyNumberFormat="1" applyFont="1" applyFill="1" applyBorder="1" applyAlignment="1" applyProtection="1">
      <alignment vertical="center"/>
      <protection hidden="1"/>
    </xf>
    <xf numFmtId="2" fontId="28" fillId="17" borderId="38" xfId="0" applyNumberFormat="1" applyFont="1" applyFill="1" applyBorder="1" applyAlignment="1" applyProtection="1">
      <alignment vertical="center"/>
      <protection hidden="1"/>
    </xf>
    <xf numFmtId="0" fontId="25" fillId="14" borderId="37" xfId="0" applyFont="1" applyFill="1" applyBorder="1" applyAlignment="1" applyProtection="1">
      <alignment vertical="center" wrapText="1"/>
      <protection hidden="1"/>
    </xf>
    <xf numFmtId="0" fontId="27" fillId="17" borderId="0" xfId="0" applyFont="1" applyFill="1" applyBorder="1" applyAlignment="1" applyProtection="1">
      <alignment vertical="center"/>
      <protection hidden="1"/>
    </xf>
    <xf numFmtId="0" fontId="25" fillId="14" borderId="0" xfId="0" applyFont="1" applyFill="1" applyBorder="1" applyAlignment="1" applyProtection="1">
      <alignment horizontal="left" vertical="center" wrapText="1"/>
      <protection hidden="1"/>
    </xf>
    <xf numFmtId="164" fontId="27" fillId="16" borderId="0" xfId="0" applyNumberFormat="1" applyFont="1" applyFill="1" applyBorder="1" applyAlignment="1" applyProtection="1">
      <alignment horizontal="right" vertical="center" wrapText="1"/>
      <protection hidden="1"/>
    </xf>
    <xf numFmtId="0" fontId="27" fillId="17" borderId="38" xfId="0" applyFont="1" applyFill="1" applyBorder="1" applyAlignment="1" applyProtection="1">
      <alignment vertical="center"/>
      <protection hidden="1"/>
    </xf>
    <xf numFmtId="0" fontId="25" fillId="14" borderId="43" xfId="0" applyFont="1" applyFill="1" applyBorder="1" applyAlignment="1" applyProtection="1">
      <alignment vertical="center" wrapText="1"/>
      <protection hidden="1"/>
    </xf>
    <xf numFmtId="0" fontId="25" fillId="14" borderId="44" xfId="0" applyFont="1" applyFill="1" applyBorder="1" applyAlignment="1" applyProtection="1">
      <alignment horizontal="left" vertical="center" wrapText="1"/>
      <protection hidden="1"/>
    </xf>
    <xf numFmtId="0" fontId="25" fillId="14" borderId="39" xfId="0" applyFont="1" applyFill="1" applyBorder="1" applyAlignment="1" applyProtection="1">
      <alignment horizontal="left" vertical="center" wrapText="1"/>
      <protection hidden="1"/>
    </xf>
    <xf numFmtId="0" fontId="25" fillId="14" borderId="45" xfId="0" applyFont="1" applyFill="1" applyBorder="1" applyAlignment="1" applyProtection="1">
      <alignment horizontal="left" vertical="center" wrapText="1"/>
      <protection hidden="1"/>
    </xf>
    <xf numFmtId="0" fontId="25" fillId="14" borderId="0" xfId="0" applyFont="1" applyFill="1" applyBorder="1" applyAlignment="1" applyProtection="1">
      <alignment horizontal="centerContinuous" vertical="center" wrapText="1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8" borderId="0" xfId="0" applyFont="1" applyFill="1" applyBorder="1" applyAlignment="1" applyProtection="1">
      <alignment vertical="center" wrapText="1"/>
      <protection hidden="1"/>
    </xf>
    <xf numFmtId="0" fontId="21" fillId="8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5" fillId="15" borderId="37" xfId="0" applyFont="1" applyFill="1" applyBorder="1" applyAlignment="1" applyProtection="1">
      <alignment horizontal="left" vertical="center" wrapText="1"/>
      <protection hidden="1"/>
    </xf>
    <xf numFmtId="0" fontId="21" fillId="17" borderId="42" xfId="0" applyFont="1" applyFill="1" applyBorder="1" applyAlignment="1" applyProtection="1">
      <alignment horizontal="left" vertical="center"/>
      <protection hidden="1"/>
    </xf>
    <xf numFmtId="0" fontId="21" fillId="8" borderId="0" xfId="0" applyFont="1" applyFill="1" applyBorder="1" applyAlignment="1" applyProtection="1">
      <alignment horizontal="left" vertical="center" wrapText="1"/>
      <protection hidden="1"/>
    </xf>
    <xf numFmtId="165" fontId="21" fillId="0" borderId="0" xfId="0" applyNumberFormat="1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2" fontId="24" fillId="17" borderId="0" xfId="0" applyNumberFormat="1" applyFont="1" applyFill="1" applyAlignment="1" applyProtection="1">
      <alignment vertical="center"/>
      <protection hidden="1"/>
    </xf>
    <xf numFmtId="165" fontId="21" fillId="8" borderId="0" xfId="0" applyNumberFormat="1" applyFont="1" applyFill="1" applyAlignment="1" applyProtection="1">
      <alignment vertical="center"/>
      <protection hidden="1"/>
    </xf>
    <xf numFmtId="2" fontId="28" fillId="17" borderId="0" xfId="0" applyNumberFormat="1" applyFont="1" applyFill="1" applyAlignment="1" applyProtection="1">
      <alignment vertical="center"/>
      <protection hidden="1"/>
    </xf>
    <xf numFmtId="0" fontId="30" fillId="17" borderId="37" xfId="0" applyFont="1" applyFill="1" applyBorder="1" applyAlignment="1" applyProtection="1">
      <alignment vertical="center"/>
      <protection hidden="1"/>
    </xf>
    <xf numFmtId="0" fontId="30" fillId="17" borderId="0" xfId="0" applyFont="1" applyFill="1" applyBorder="1" applyAlignment="1" applyProtection="1">
      <alignment vertical="center"/>
      <protection hidden="1"/>
    </xf>
    <xf numFmtId="0" fontId="30" fillId="17" borderId="0" xfId="0" applyFont="1" applyFill="1" applyAlignment="1" applyProtection="1">
      <alignment vertical="center"/>
      <protection hidden="1"/>
    </xf>
    <xf numFmtId="0" fontId="30" fillId="17" borderId="38" xfId="0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7" fillId="17" borderId="0" xfId="0" applyFont="1" applyFill="1" applyAlignment="1" applyProtection="1">
      <alignment vertical="center"/>
      <protection hidden="1"/>
    </xf>
    <xf numFmtId="0" fontId="25" fillId="14" borderId="49" xfId="0" applyFont="1" applyFill="1" applyBorder="1" applyAlignment="1" applyProtection="1">
      <alignment vertical="center" wrapText="1"/>
      <protection hidden="1"/>
    </xf>
    <xf numFmtId="0" fontId="31" fillId="17" borderId="37" xfId="0" applyFont="1" applyFill="1" applyBorder="1" applyAlignment="1" applyProtection="1">
      <alignment vertical="center" wrapText="1"/>
      <protection hidden="1"/>
    </xf>
    <xf numFmtId="0" fontId="31" fillId="17" borderId="0" xfId="0" applyFont="1" applyFill="1" applyBorder="1" applyAlignment="1" applyProtection="1">
      <alignment vertical="center" wrapText="1"/>
      <protection hidden="1"/>
    </xf>
    <xf numFmtId="0" fontId="31" fillId="17" borderId="0" xfId="0" applyFont="1" applyFill="1" applyBorder="1" applyAlignment="1" applyProtection="1">
      <alignment horizontal="right" vertical="center" wrapText="1"/>
      <protection hidden="1"/>
    </xf>
    <xf numFmtId="0" fontId="30" fillId="17" borderId="37" xfId="0" applyFont="1" applyFill="1" applyBorder="1" applyAlignment="1" applyProtection="1">
      <alignment horizontal="left" vertical="center"/>
      <protection hidden="1"/>
    </xf>
    <xf numFmtId="0" fontId="30" fillId="17" borderId="0" xfId="0" applyFont="1" applyFill="1" applyBorder="1" applyAlignment="1" applyProtection="1">
      <alignment horizontal="left" vertical="center"/>
      <protection hidden="1"/>
    </xf>
    <xf numFmtId="164" fontId="30" fillId="17" borderId="0" xfId="0" applyNumberFormat="1" applyFont="1" applyFill="1" applyBorder="1" applyAlignment="1" applyProtection="1">
      <alignment horizontal="right" vertical="center" wrapText="1"/>
      <protection hidden="1"/>
    </xf>
    <xf numFmtId="0" fontId="30" fillId="17" borderId="37" xfId="0" applyFont="1" applyFill="1" applyBorder="1" applyAlignment="1" applyProtection="1">
      <alignment horizontal="left" vertical="center" wrapText="1"/>
      <protection hidden="1"/>
    </xf>
    <xf numFmtId="0" fontId="30" fillId="17" borderId="0" xfId="0" applyFont="1" applyFill="1" applyBorder="1" applyAlignment="1" applyProtection="1">
      <alignment horizontal="left" vertical="center" wrapText="1"/>
      <protection hidden="1"/>
    </xf>
    <xf numFmtId="164" fontId="30" fillId="17" borderId="0" xfId="0" applyNumberFormat="1" applyFont="1" applyFill="1" applyBorder="1" applyAlignment="1" applyProtection="1">
      <alignment horizontal="right" vertical="center"/>
      <protection hidden="1"/>
    </xf>
    <xf numFmtId="0" fontId="24" fillId="17" borderId="37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7" fillId="8" borderId="0" xfId="0" applyFont="1" applyFill="1" applyAlignment="1" applyProtection="1">
      <alignment vertical="center"/>
      <protection hidden="1"/>
    </xf>
    <xf numFmtId="164" fontId="20" fillId="0" borderId="0" xfId="0" applyNumberFormat="1" applyFont="1" applyAlignment="1" applyProtection="1">
      <alignment vertical="center"/>
      <protection hidden="1"/>
    </xf>
    <xf numFmtId="164" fontId="27" fillId="10" borderId="0" xfId="0" applyNumberFormat="1" applyFont="1" applyFill="1" applyBorder="1" applyAlignment="1" applyProtection="1">
      <alignment horizontal="right" vertical="center" wrapText="1"/>
      <protection locked="0"/>
    </xf>
    <xf numFmtId="0" fontId="29" fillId="16" borderId="50" xfId="0" applyFont="1" applyFill="1" applyBorder="1" applyAlignment="1" applyProtection="1">
      <alignment horizontal="center" vertical="center" wrapText="1"/>
      <protection hidden="1"/>
    </xf>
    <xf numFmtId="164" fontId="29" fillId="16" borderId="51" xfId="0" applyNumberFormat="1" applyFont="1" applyFill="1" applyBorder="1" applyAlignment="1" applyProtection="1">
      <alignment horizontal="center" vertical="center" wrapText="1"/>
      <protection hidden="1"/>
    </xf>
    <xf numFmtId="0" fontId="29" fillId="16" borderId="51" xfId="0" applyFont="1" applyFill="1" applyBorder="1" applyAlignment="1" applyProtection="1">
      <alignment horizontal="center" vertical="center" wrapText="1"/>
      <protection hidden="1"/>
    </xf>
    <xf numFmtId="0" fontId="29" fillId="16" borderId="52" xfId="0" applyFont="1" applyFill="1" applyBorder="1" applyAlignment="1" applyProtection="1">
      <alignment horizontal="center" vertical="center" wrapText="1"/>
      <protection hidden="1"/>
    </xf>
    <xf numFmtId="164" fontId="29" fillId="16" borderId="53" xfId="0" applyNumberFormat="1" applyFont="1" applyFill="1" applyBorder="1" applyAlignment="1" applyProtection="1">
      <alignment horizontal="center" vertical="center" wrapText="1"/>
      <protection hidden="1"/>
    </xf>
    <xf numFmtId="164" fontId="29" fillId="16" borderId="54" xfId="0" applyNumberFormat="1" applyFont="1" applyFill="1" applyBorder="1" applyAlignment="1" applyProtection="1">
      <alignment horizontal="center" vertical="center" wrapText="1"/>
      <protection hidden="1"/>
    </xf>
    <xf numFmtId="164" fontId="29" fillId="16" borderId="55" xfId="0" applyNumberFormat="1" applyFont="1" applyFill="1" applyBorder="1" applyAlignment="1" applyProtection="1">
      <alignment horizontal="center" vertical="center" wrapText="1"/>
      <protection hidden="1"/>
    </xf>
    <xf numFmtId="164" fontId="27" fillId="10" borderId="58" xfId="0" applyNumberFormat="1" applyFont="1" applyFill="1" applyBorder="1" applyAlignment="1" applyProtection="1">
      <alignment horizontal="right" vertical="center" wrapText="1"/>
      <protection locked="0"/>
    </xf>
    <xf numFmtId="0" fontId="22" fillId="17" borderId="0" xfId="0" applyFont="1" applyFill="1" applyBorder="1" applyAlignment="1" applyProtection="1">
      <alignment vertical="center" wrapText="1"/>
      <protection hidden="1"/>
    </xf>
    <xf numFmtId="10" fontId="27" fillId="10" borderId="0" xfId="0" applyNumberFormat="1" applyFont="1" applyFill="1" applyBorder="1" applyAlignment="1" applyProtection="1">
      <alignment horizontal="center" vertical="center"/>
      <protection locked="0"/>
    </xf>
    <xf numFmtId="0" fontId="27" fillId="10" borderId="0" xfId="0" applyFont="1" applyFill="1" applyBorder="1" applyAlignment="1" applyProtection="1">
      <alignment horizontal="center" vertical="center" wrapText="1"/>
      <protection locked="0"/>
    </xf>
    <xf numFmtId="14" fontId="27" fillId="10" borderId="0" xfId="0" applyNumberFormat="1" applyFont="1" applyFill="1" applyAlignment="1" applyProtection="1">
      <alignment vertical="center"/>
      <protection locked="0"/>
    </xf>
    <xf numFmtId="0" fontId="27" fillId="10" borderId="0" xfId="0" applyFont="1" applyFill="1" applyAlignment="1" applyProtection="1">
      <alignment vertical="center"/>
      <protection locked="0"/>
    </xf>
    <xf numFmtId="0" fontId="21" fillId="10" borderId="0" xfId="0" applyFont="1" applyFill="1" applyAlignment="1" applyProtection="1">
      <alignment vertical="center"/>
      <protection locked="0"/>
    </xf>
    <xf numFmtId="165" fontId="27" fillId="0" borderId="0" xfId="0" applyNumberFormat="1" applyFont="1" applyAlignment="1" applyProtection="1">
      <alignment vertical="center"/>
      <protection hidden="1"/>
    </xf>
    <xf numFmtId="0" fontId="22" fillId="8" borderId="0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8" borderId="0" xfId="0" applyFont="1" applyFill="1" applyBorder="1" applyAlignment="1" applyProtection="1">
      <alignment vertical="center"/>
      <protection hidden="1"/>
    </xf>
    <xf numFmtId="0" fontId="21" fillId="8" borderId="0" xfId="0" applyFont="1" applyFill="1" applyAlignment="1" applyProtection="1">
      <alignment vertical="center"/>
      <protection locked="0"/>
    </xf>
    <xf numFmtId="0" fontId="21" fillId="8" borderId="0" xfId="0" applyFont="1" applyFill="1" applyBorder="1" applyAlignment="1" applyProtection="1">
      <alignment vertical="center"/>
      <protection locked="0"/>
    </xf>
    <xf numFmtId="0" fontId="33" fillId="8" borderId="0" xfId="0" applyFont="1" applyFill="1" applyBorder="1" applyAlignment="1" applyProtection="1">
      <alignment horizontal="right" vertical="center" wrapText="1"/>
      <protection hidden="1"/>
    </xf>
    <xf numFmtId="0" fontId="36" fillId="8" borderId="0" xfId="11" quotePrefix="1" applyFont="1" applyFill="1" applyBorder="1" applyProtection="1"/>
    <xf numFmtId="0" fontId="23" fillId="0" borderId="0" xfId="0" applyFont="1"/>
    <xf numFmtId="0" fontId="37" fillId="0" borderId="0" xfId="0" applyFont="1"/>
    <xf numFmtId="0" fontId="38" fillId="17" borderId="7" xfId="11" applyFont="1" applyFill="1" applyBorder="1" applyProtection="1">
      <protection hidden="1"/>
    </xf>
    <xf numFmtId="0" fontId="38" fillId="17" borderId="7" xfId="11" quotePrefix="1" applyNumberFormat="1" applyFont="1" applyFill="1" applyBorder="1" applyAlignment="1" applyProtection="1">
      <alignment horizontal="center"/>
      <protection hidden="1"/>
    </xf>
    <xf numFmtId="0" fontId="0" fillId="0" borderId="0" xfId="0" applyFill="1"/>
    <xf numFmtId="0" fontId="35" fillId="8" borderId="0" xfId="11" applyFill="1" applyBorder="1" applyProtection="1"/>
    <xf numFmtId="0" fontId="35" fillId="0" borderId="0" xfId="11" applyFill="1" applyBorder="1" applyProtection="1"/>
    <xf numFmtId="0" fontId="34" fillId="8" borderId="0" xfId="12" applyFont="1" applyFill="1" applyBorder="1" applyProtection="1"/>
    <xf numFmtId="0" fontId="34" fillId="0" borderId="0" xfId="12" applyFont="1" applyFill="1" applyBorder="1" applyProtection="1"/>
    <xf numFmtId="0" fontId="40" fillId="0" borderId="0" xfId="11" applyFont="1" applyFill="1" applyBorder="1" applyAlignment="1" applyProtection="1">
      <alignment horizontal="right"/>
    </xf>
    <xf numFmtId="0" fontId="30" fillId="0" borderId="0" xfId="11" applyFont="1" applyBorder="1" applyProtection="1"/>
    <xf numFmtId="0" fontId="41" fillId="0" borderId="0" xfId="11" quotePrefix="1" applyNumberFormat="1" applyFont="1" applyFill="1" applyBorder="1" applyAlignment="1" applyProtection="1">
      <alignment horizontal="center"/>
      <protection locked="0"/>
    </xf>
    <xf numFmtId="0" fontId="12" fillId="0" borderId="0" xfId="12" applyFont="1" applyFill="1" applyBorder="1" applyAlignment="1" applyProtection="1">
      <alignment horizontal="right"/>
    </xf>
    <xf numFmtId="0" fontId="0" fillId="8" borderId="0" xfId="12" applyFont="1" applyFill="1" applyProtection="1"/>
    <xf numFmtId="0" fontId="34" fillId="8" borderId="0" xfId="12" applyFont="1" applyFill="1" applyProtection="1"/>
    <xf numFmtId="0" fontId="37" fillId="17" borderId="7" xfId="12" applyFont="1" applyFill="1" applyBorder="1" applyAlignment="1" applyProtection="1">
      <alignment horizontal="center" vertical="center" wrapText="1"/>
    </xf>
    <xf numFmtId="0" fontId="37" fillId="8" borderId="0" xfId="12" applyFont="1" applyFill="1" applyAlignment="1" applyProtection="1">
      <alignment horizontal="center"/>
    </xf>
    <xf numFmtId="0" fontId="37" fillId="8" borderId="0" xfId="12" applyFont="1" applyFill="1" applyBorder="1" applyAlignment="1" applyProtection="1">
      <alignment horizontal="center"/>
    </xf>
    <xf numFmtId="0" fontId="37" fillId="8" borderId="7" xfId="12" applyFont="1" applyFill="1" applyBorder="1" applyAlignment="1" applyProtection="1">
      <alignment vertical="center" wrapText="1"/>
      <protection locked="0"/>
    </xf>
    <xf numFmtId="2" fontId="37" fillId="8" borderId="7" xfId="12" applyNumberFormat="1" applyFont="1" applyFill="1" applyBorder="1" applyAlignment="1" applyProtection="1">
      <alignment horizontal="center" vertical="center" wrapText="1"/>
      <protection locked="0"/>
    </xf>
    <xf numFmtId="10" fontId="37" fillId="19" borderId="7" xfId="12" applyNumberFormat="1" applyFont="1" applyFill="1" applyBorder="1" applyAlignment="1" applyProtection="1">
      <alignment vertical="center"/>
      <protection hidden="1"/>
    </xf>
    <xf numFmtId="4" fontId="38" fillId="19" borderId="16" xfId="12" applyNumberFormat="1" applyFont="1" applyFill="1" applyBorder="1" applyAlignment="1" applyProtection="1">
      <alignment horizontal="center" vertical="center" wrapText="1"/>
      <protection hidden="1"/>
    </xf>
    <xf numFmtId="14" fontId="37" fillId="8" borderId="7" xfId="12" applyNumberFormat="1" applyFont="1" applyFill="1" applyBorder="1" applyAlignment="1" applyProtection="1">
      <alignment horizontal="center" vertical="center" wrapText="1"/>
      <protection locked="0"/>
    </xf>
    <xf numFmtId="2" fontId="37" fillId="19" borderId="7" xfId="13" applyNumberFormat="1" applyFont="1" applyFill="1" applyBorder="1" applyAlignment="1" applyProtection="1">
      <alignment horizontal="center" vertical="center" wrapText="1"/>
      <protection hidden="1"/>
    </xf>
    <xf numFmtId="4" fontId="38" fillId="19" borderId="7" xfId="12" applyNumberFormat="1" applyFont="1" applyFill="1" applyBorder="1" applyAlignment="1" applyProtection="1">
      <alignment horizontal="center" vertical="center" wrapText="1"/>
      <protection hidden="1"/>
    </xf>
    <xf numFmtId="4" fontId="37" fillId="19" borderId="7" xfId="12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/>
    <xf numFmtId="0" fontId="37" fillId="0" borderId="0" xfId="12" applyFont="1" applyFill="1" applyBorder="1" applyAlignment="1" applyProtection="1">
      <alignment vertical="center" wrapText="1"/>
    </xf>
    <xf numFmtId="2" fontId="37" fillId="0" borderId="0" xfId="12" applyNumberFormat="1" applyFont="1" applyFill="1" applyBorder="1" applyAlignment="1" applyProtection="1">
      <alignment horizontal="center" vertical="center" wrapText="1"/>
    </xf>
    <xf numFmtId="4" fontId="37" fillId="0" borderId="0" xfId="12" applyNumberFormat="1" applyFont="1" applyFill="1" applyBorder="1" applyAlignment="1" applyProtection="1">
      <alignment horizontal="center" vertical="center" wrapText="1"/>
    </xf>
    <xf numFmtId="44" fontId="37" fillId="0" borderId="0" xfId="12" applyNumberFormat="1" applyFont="1" applyFill="1" applyBorder="1" applyAlignment="1" applyProtection="1">
      <alignment horizontal="center" vertical="center" wrapText="1"/>
    </xf>
    <xf numFmtId="0" fontId="37" fillId="0" borderId="0" xfId="0" applyFont="1" applyFill="1" applyProtection="1"/>
    <xf numFmtId="0" fontId="0" fillId="0" borderId="0" xfId="0" applyFill="1" applyProtection="1"/>
    <xf numFmtId="0" fontId="38" fillId="8" borderId="0" xfId="12" applyFont="1" applyFill="1" applyProtection="1"/>
    <xf numFmtId="0" fontId="37" fillId="8" borderId="0" xfId="12" applyFont="1" applyFill="1" applyProtection="1"/>
    <xf numFmtId="0" fontId="37" fillId="0" borderId="0" xfId="0" applyFont="1" applyFill="1" applyBorder="1"/>
    <xf numFmtId="0" fontId="38" fillId="0" borderId="0" xfId="12" applyFont="1" applyFill="1" applyBorder="1" applyProtection="1">
      <protection hidden="1"/>
    </xf>
    <xf numFmtId="0" fontId="37" fillId="0" borderId="0" xfId="12" applyFont="1" applyFill="1" applyBorder="1" applyProtection="1">
      <protection hidden="1"/>
    </xf>
    <xf numFmtId="0" fontId="37" fillId="0" borderId="0" xfId="12" applyFont="1" applyFill="1" applyBorder="1" applyAlignment="1" applyProtection="1">
      <alignment horizontal="center"/>
      <protection hidden="1"/>
    </xf>
    <xf numFmtId="0" fontId="42" fillId="8" borderId="0" xfId="12" applyFont="1" applyFill="1" applyProtection="1"/>
    <xf numFmtId="0" fontId="43" fillId="0" borderId="0" xfId="11" applyFont="1" applyFill="1" applyBorder="1" applyAlignment="1" applyProtection="1">
      <alignment horizontal="center" vertical="center" wrapText="1"/>
    </xf>
    <xf numFmtId="0" fontId="44" fillId="0" borderId="0" xfId="0" applyFont="1"/>
    <xf numFmtId="0" fontId="37" fillId="10" borderId="7" xfId="0" applyFont="1" applyFill="1" applyBorder="1"/>
    <xf numFmtId="0" fontId="38" fillId="10" borderId="7" xfId="12" applyFont="1" applyFill="1" applyBorder="1" applyAlignment="1" applyProtection="1">
      <alignment horizontal="center" vertical="center"/>
    </xf>
    <xf numFmtId="0" fontId="38" fillId="10" borderId="7" xfId="12" applyFont="1" applyFill="1" applyBorder="1" applyAlignment="1" applyProtection="1">
      <alignment horizontal="center"/>
    </xf>
    <xf numFmtId="0" fontId="37" fillId="10" borderId="7" xfId="12" applyFont="1" applyFill="1" applyBorder="1" applyAlignment="1" applyProtection="1">
      <alignment horizontal="center"/>
    </xf>
    <xf numFmtId="4" fontId="38" fillId="0" borderId="7" xfId="12" applyNumberFormat="1" applyFont="1" applyFill="1" applyBorder="1" applyAlignment="1" applyProtection="1">
      <alignment horizontal="center"/>
      <protection locked="0"/>
    </xf>
    <xf numFmtId="4" fontId="37" fillId="0" borderId="7" xfId="12" applyNumberFormat="1" applyFont="1" applyFill="1" applyBorder="1" applyAlignment="1" applyProtection="1">
      <alignment horizontal="center"/>
      <protection locked="0"/>
    </xf>
    <xf numFmtId="0" fontId="37" fillId="10" borderId="7" xfId="0" applyFont="1" applyFill="1" applyBorder="1" applyProtection="1">
      <protection hidden="1"/>
    </xf>
    <xf numFmtId="0" fontId="38" fillId="10" borderId="7" xfId="12" applyFont="1" applyFill="1" applyBorder="1" applyAlignment="1" applyProtection="1">
      <alignment vertical="center"/>
    </xf>
    <xf numFmtId="0" fontId="37" fillId="10" borderId="7" xfId="12" applyFont="1" applyFill="1" applyBorder="1" applyAlignment="1" applyProtection="1">
      <alignment horizontal="center"/>
      <protection hidden="1"/>
    </xf>
    <xf numFmtId="0" fontId="37" fillId="10" borderId="7" xfId="12" applyFont="1" applyFill="1" applyBorder="1" applyAlignment="1" applyProtection="1">
      <alignment horizontal="center"/>
      <protection locked="0"/>
    </xf>
    <xf numFmtId="4" fontId="38" fillId="8" borderId="7" xfId="12" applyNumberFormat="1" applyFont="1" applyFill="1" applyBorder="1" applyAlignment="1" applyProtection="1">
      <alignment horizontal="center"/>
      <protection locked="0"/>
    </xf>
    <xf numFmtId="4" fontId="37" fillId="8" borderId="7" xfId="12" applyNumberFormat="1" applyFont="1" applyFill="1" applyBorder="1" applyAlignment="1" applyProtection="1">
      <alignment horizontal="center"/>
      <protection locked="0"/>
    </xf>
    <xf numFmtId="0" fontId="45" fillId="10" borderId="7" xfId="12" applyFont="1" applyFill="1" applyBorder="1" applyAlignment="1" applyProtection="1">
      <alignment horizontal="center"/>
    </xf>
    <xf numFmtId="0" fontId="38" fillId="10" borderId="33" xfId="12" applyFont="1" applyFill="1" applyBorder="1" applyAlignment="1" applyProtection="1">
      <alignment vertical="center"/>
    </xf>
    <xf numFmtId="4" fontId="38" fillId="8" borderId="33" xfId="12" applyNumberFormat="1" applyFont="1" applyFill="1" applyBorder="1" applyAlignment="1" applyProtection="1">
      <alignment horizontal="center"/>
      <protection locked="0"/>
    </xf>
    <xf numFmtId="4" fontId="37" fillId="8" borderId="33" xfId="12" applyNumberFormat="1" applyFont="1" applyFill="1" applyBorder="1" applyAlignment="1" applyProtection="1">
      <alignment horizontal="center"/>
      <protection locked="0"/>
    </xf>
    <xf numFmtId="0" fontId="37" fillId="10" borderId="33" xfId="12" applyFont="1" applyFill="1" applyBorder="1" applyAlignment="1" applyProtection="1">
      <alignment horizontal="center"/>
    </xf>
    <xf numFmtId="0" fontId="43" fillId="10" borderId="62" xfId="12" applyFont="1" applyFill="1" applyBorder="1" applyAlignment="1" applyProtection="1">
      <alignment vertical="center"/>
    </xf>
    <xf numFmtId="4" fontId="43" fillId="10" borderId="63" xfId="12" applyNumberFormat="1" applyFont="1" applyFill="1" applyBorder="1" applyAlignment="1" applyProtection="1">
      <alignment horizontal="center"/>
      <protection hidden="1"/>
    </xf>
    <xf numFmtId="4" fontId="43" fillId="10" borderId="64" xfId="12" applyNumberFormat="1" applyFont="1" applyFill="1" applyBorder="1" applyAlignment="1" applyProtection="1">
      <alignment horizontal="center"/>
      <protection hidden="1"/>
    </xf>
    <xf numFmtId="0" fontId="43" fillId="8" borderId="0" xfId="12" applyFont="1" applyFill="1" applyAlignment="1" applyProtection="1">
      <alignment vertical="center"/>
    </xf>
    <xf numFmtId="0" fontId="38" fillId="8" borderId="0" xfId="12" applyFont="1" applyFill="1" applyAlignment="1" applyProtection="1">
      <alignment vertical="center"/>
    </xf>
    <xf numFmtId="0" fontId="15" fillId="0" borderId="0" xfId="0" applyFont="1"/>
    <xf numFmtId="0" fontId="46" fillId="0" borderId="0" xfId="0" applyFont="1"/>
    <xf numFmtId="0" fontId="46" fillId="0" borderId="0" xfId="0" applyFont="1" applyFill="1"/>
    <xf numFmtId="0" fontId="47" fillId="0" borderId="0" xfId="11" applyFont="1" applyFill="1" applyBorder="1" applyAlignment="1" applyProtection="1">
      <alignment horizontal="center" vertical="center" wrapText="1"/>
    </xf>
    <xf numFmtId="0" fontId="46" fillId="8" borderId="0" xfId="12" applyFont="1" applyFill="1" applyProtection="1"/>
    <xf numFmtId="0" fontId="46" fillId="0" borderId="0" xfId="0" applyFont="1" applyAlignment="1"/>
    <xf numFmtId="0" fontId="15" fillId="0" borderId="0" xfId="0" applyFont="1" applyFill="1"/>
    <xf numFmtId="0" fontId="0" fillId="0" borderId="0" xfId="0" applyProtection="1"/>
    <xf numFmtId="0" fontId="15" fillId="0" borderId="0" xfId="0" applyFont="1" applyProtection="1"/>
    <xf numFmtId="0" fontId="46" fillId="0" borderId="0" xfId="0" applyFont="1" applyProtection="1"/>
    <xf numFmtId="0" fontId="46" fillId="0" borderId="0" xfId="0" applyFont="1" applyFill="1" applyProtection="1"/>
    <xf numFmtId="0" fontId="15" fillId="0" borderId="0" xfId="0" applyFont="1" applyFill="1" applyProtection="1"/>
    <xf numFmtId="0" fontId="48" fillId="8" borderId="0" xfId="12" applyFont="1" applyFill="1" applyAlignment="1" applyProtection="1">
      <alignment vertical="center"/>
    </xf>
    <xf numFmtId="0" fontId="49" fillId="8" borderId="0" xfId="12" applyFont="1" applyFill="1" applyProtection="1"/>
    <xf numFmtId="0" fontId="46" fillId="0" borderId="0" xfId="12" applyFont="1" applyFill="1" applyProtection="1"/>
    <xf numFmtId="0" fontId="50" fillId="8" borderId="0" xfId="12" applyFont="1" applyFill="1" applyProtection="1"/>
    <xf numFmtId="49" fontId="49" fillId="8" borderId="0" xfId="12" applyNumberFormat="1" applyFont="1" applyFill="1" applyProtection="1"/>
    <xf numFmtId="0" fontId="46" fillId="8" borderId="0" xfId="12" applyFont="1" applyFill="1" applyBorder="1" applyProtection="1"/>
    <xf numFmtId="0" fontId="50" fillId="8" borderId="0" xfId="12" applyFont="1" applyFill="1" applyBorder="1" applyProtection="1"/>
    <xf numFmtId="0" fontId="47" fillId="8" borderId="0" xfId="12" applyFont="1" applyFill="1" applyAlignment="1" applyProtection="1">
      <alignment vertical="center"/>
    </xf>
    <xf numFmtId="0" fontId="46" fillId="8" borderId="0" xfId="12" applyFont="1" applyFill="1" applyAlignment="1" applyProtection="1">
      <alignment vertical="center"/>
    </xf>
    <xf numFmtId="0" fontId="46" fillId="0" borderId="0" xfId="12" applyFont="1" applyFill="1" applyAlignment="1" applyProtection="1">
      <alignment vertical="center"/>
    </xf>
    <xf numFmtId="0" fontId="37" fillId="0" borderId="0" xfId="0" applyFont="1" applyProtection="1"/>
    <xf numFmtId="4" fontId="21" fillId="0" borderId="0" xfId="0" applyNumberFormat="1" applyFont="1" applyBorder="1" applyAlignment="1" applyProtection="1">
      <alignment vertical="center"/>
      <protection hidden="1"/>
    </xf>
    <xf numFmtId="0" fontId="25" fillId="8" borderId="37" xfId="0" applyFont="1" applyFill="1" applyBorder="1" applyAlignment="1" applyProtection="1">
      <alignment horizontal="left" vertical="center" wrapText="1"/>
      <protection hidden="1"/>
    </xf>
    <xf numFmtId="0" fontId="21" fillId="0" borderId="40" xfId="0" applyFont="1" applyBorder="1" applyAlignment="1" applyProtection="1">
      <alignment vertical="center"/>
      <protection hidden="1"/>
    </xf>
    <xf numFmtId="0" fontId="21" fillId="0" borderId="41" xfId="0" applyFont="1" applyBorder="1" applyAlignment="1" applyProtection="1">
      <alignment vertical="center"/>
      <protection hidden="1"/>
    </xf>
    <xf numFmtId="0" fontId="26" fillId="20" borderId="37" xfId="0" applyFont="1" applyFill="1" applyBorder="1" applyAlignment="1" applyProtection="1">
      <alignment horizontal="left" vertical="center"/>
      <protection hidden="1"/>
    </xf>
    <xf numFmtId="0" fontId="26" fillId="20" borderId="0" xfId="0" applyFont="1" applyFill="1" applyBorder="1" applyAlignment="1" applyProtection="1">
      <alignment horizontal="centerContinuous" vertical="center"/>
      <protection hidden="1"/>
    </xf>
    <xf numFmtId="0" fontId="25" fillId="8" borderId="0" xfId="0" applyFont="1" applyFill="1" applyBorder="1" applyAlignment="1" applyProtection="1">
      <alignment horizontal="left" vertical="center" wrapText="1"/>
      <protection hidden="1"/>
    </xf>
    <xf numFmtId="0" fontId="25" fillId="14" borderId="57" xfId="0" applyFont="1" applyFill="1" applyBorder="1" applyAlignment="1" applyProtection="1">
      <alignment horizontal="left" vertical="center" wrapText="1"/>
      <protection hidden="1"/>
    </xf>
    <xf numFmtId="2" fontId="27" fillId="8" borderId="0" xfId="0" applyNumberFormat="1" applyFont="1" applyFill="1" applyBorder="1" applyAlignment="1" applyProtection="1">
      <alignment vertical="center"/>
      <protection hidden="1"/>
    </xf>
    <xf numFmtId="4" fontId="27" fillId="8" borderId="0" xfId="0" applyNumberFormat="1" applyFont="1" applyFill="1" applyBorder="1" applyAlignment="1" applyProtection="1">
      <alignment horizontal="center" vertical="center"/>
      <protection hidden="1"/>
    </xf>
    <xf numFmtId="0" fontId="25" fillId="22" borderId="0" xfId="0" applyFont="1" applyFill="1" applyBorder="1" applyAlignment="1" applyProtection="1">
      <alignment horizontal="left" vertical="center" wrapText="1"/>
      <protection hidden="1"/>
    </xf>
    <xf numFmtId="0" fontId="27" fillId="8" borderId="0" xfId="0" applyFont="1" applyFill="1" applyBorder="1" applyAlignment="1" applyProtection="1">
      <alignment horizontal="center" vertical="center" wrapText="1"/>
      <protection locked="0"/>
    </xf>
    <xf numFmtId="0" fontId="27" fillId="8" borderId="0" xfId="0" applyFont="1" applyFill="1" applyBorder="1" applyAlignment="1" applyProtection="1">
      <alignment horizontal="left" vertical="center" wrapText="1"/>
      <protection hidden="1"/>
    </xf>
    <xf numFmtId="164" fontId="29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37" xfId="0" applyFont="1" applyBorder="1" applyAlignment="1" applyProtection="1">
      <alignment vertical="center"/>
      <protection hidden="1"/>
    </xf>
    <xf numFmtId="0" fontId="21" fillId="0" borderId="39" xfId="0" applyFont="1" applyBorder="1" applyAlignment="1" applyProtection="1">
      <alignment vertical="center"/>
      <protection hidden="1"/>
    </xf>
    <xf numFmtId="0" fontId="21" fillId="0" borderId="35" xfId="0" applyFont="1" applyBorder="1" applyAlignment="1" applyProtection="1">
      <alignment vertical="center"/>
      <protection hidden="1"/>
    </xf>
    <xf numFmtId="3" fontId="27" fillId="16" borderId="38" xfId="0" applyNumberFormat="1" applyFont="1" applyFill="1" applyBorder="1" applyAlignment="1" applyProtection="1">
      <alignment horizontal="center" vertical="center"/>
      <protection hidden="1"/>
    </xf>
    <xf numFmtId="4" fontId="30" fillId="8" borderId="38" xfId="0" applyNumberFormat="1" applyFont="1" applyFill="1" applyBorder="1" applyAlignment="1" applyProtection="1">
      <alignment vertical="center"/>
      <protection hidden="1"/>
    </xf>
    <xf numFmtId="0" fontId="30" fillId="8" borderId="38" xfId="0" applyFont="1" applyFill="1" applyBorder="1" applyAlignment="1" applyProtection="1">
      <alignment vertical="center"/>
      <protection hidden="1"/>
    </xf>
    <xf numFmtId="0" fontId="43" fillId="8" borderId="0" xfId="0" applyFont="1" applyFill="1" applyBorder="1" applyAlignment="1" applyProtection="1">
      <alignment horizontal="left" vertical="center" wrapText="1"/>
      <protection hidden="1"/>
    </xf>
    <xf numFmtId="2" fontId="27" fillId="21" borderId="0" xfId="0" applyNumberFormat="1" applyFont="1" applyFill="1" applyBorder="1" applyAlignment="1" applyProtection="1">
      <alignment horizontal="center" vertical="center"/>
      <protection locked="0"/>
    </xf>
    <xf numFmtId="164" fontId="24" fillId="17" borderId="0" xfId="0" applyNumberFormat="1" applyFont="1" applyFill="1" applyBorder="1" applyAlignment="1" applyProtection="1">
      <alignment vertical="center"/>
      <protection hidden="1"/>
    </xf>
    <xf numFmtId="0" fontId="30" fillId="8" borderId="44" xfId="0" applyFont="1" applyFill="1" applyBorder="1" applyAlignment="1" applyProtection="1">
      <alignment vertical="center"/>
      <protection hidden="1"/>
    </xf>
    <xf numFmtId="0" fontId="31" fillId="8" borderId="0" xfId="0" applyFont="1" applyFill="1" applyBorder="1" applyAlignment="1" applyProtection="1">
      <alignment vertical="center" wrapText="1"/>
      <protection hidden="1"/>
    </xf>
    <xf numFmtId="0" fontId="31" fillId="8" borderId="38" xfId="0" applyFont="1" applyFill="1" applyBorder="1" applyAlignment="1" applyProtection="1">
      <alignment vertical="center" wrapText="1"/>
      <protection hidden="1"/>
    </xf>
    <xf numFmtId="0" fontId="25" fillId="8" borderId="44" xfId="0" quotePrefix="1" applyFont="1" applyFill="1" applyBorder="1" applyAlignment="1" applyProtection="1">
      <alignment horizontal="center" vertical="center" wrapText="1"/>
      <protection hidden="1"/>
    </xf>
    <xf numFmtId="0" fontId="30" fillId="8" borderId="0" xfId="0" applyFont="1" applyFill="1" applyBorder="1" applyAlignment="1" applyProtection="1">
      <alignment horizontal="right" vertical="center" wrapText="1"/>
      <protection hidden="1"/>
    </xf>
    <xf numFmtId="0" fontId="30" fillId="8" borderId="38" xfId="0" applyFont="1" applyFill="1" applyBorder="1" applyAlignment="1" applyProtection="1">
      <alignment horizontal="right" vertical="center" wrapText="1"/>
      <protection hidden="1"/>
    </xf>
    <xf numFmtId="0" fontId="25" fillId="8" borderId="44" xfId="0" applyFont="1" applyFill="1" applyBorder="1" applyAlignment="1" applyProtection="1">
      <alignment horizontal="center" vertical="center" wrapText="1"/>
      <protection hidden="1"/>
    </xf>
    <xf numFmtId="0" fontId="30" fillId="8" borderId="0" xfId="0" applyFont="1" applyFill="1" applyBorder="1" applyAlignment="1" applyProtection="1">
      <alignment horizontal="left" vertical="center"/>
      <protection hidden="1"/>
    </xf>
    <xf numFmtId="0" fontId="30" fillId="8" borderId="38" xfId="0" applyFont="1" applyFill="1" applyBorder="1" applyAlignment="1" applyProtection="1">
      <alignment horizontal="left" vertical="center"/>
      <protection hidden="1"/>
    </xf>
    <xf numFmtId="0" fontId="25" fillId="8" borderId="44" xfId="0" applyFont="1" applyFill="1" applyBorder="1" applyAlignment="1" applyProtection="1">
      <alignment horizontal="left" vertical="center" wrapText="1"/>
      <protection hidden="1"/>
    </xf>
    <xf numFmtId="0" fontId="24" fillId="8" borderId="44" xfId="0" applyFont="1" applyFill="1" applyBorder="1" applyAlignment="1" applyProtection="1">
      <alignment horizontal="right" vertical="center"/>
      <protection hidden="1"/>
    </xf>
    <xf numFmtId="0" fontId="24" fillId="8" borderId="0" xfId="0" applyFont="1" applyFill="1" applyBorder="1" applyAlignment="1" applyProtection="1">
      <alignment horizontal="left" vertical="center" wrapText="1"/>
      <protection hidden="1"/>
    </xf>
    <xf numFmtId="164" fontId="24" fillId="8" borderId="38" xfId="0" applyNumberFormat="1" applyFont="1" applyFill="1" applyBorder="1" applyAlignment="1" applyProtection="1">
      <alignment horizontal="right" vertical="center"/>
      <protection hidden="1"/>
    </xf>
    <xf numFmtId="0" fontId="21" fillId="8" borderId="42" xfId="0" applyFont="1" applyFill="1" applyBorder="1" applyAlignment="1" applyProtection="1">
      <alignment horizontal="left" vertical="center"/>
      <protection hidden="1"/>
    </xf>
    <xf numFmtId="0" fontId="21" fillId="8" borderId="0" xfId="0" applyFont="1" applyFill="1" applyBorder="1" applyAlignment="1" applyProtection="1">
      <alignment horizontal="left" vertical="center"/>
      <protection hidden="1"/>
    </xf>
    <xf numFmtId="0" fontId="21" fillId="8" borderId="38" xfId="0" applyFont="1" applyFill="1" applyBorder="1" applyAlignment="1" applyProtection="1">
      <alignment horizontal="left" vertical="center"/>
      <protection hidden="1"/>
    </xf>
    <xf numFmtId="0" fontId="27" fillId="8" borderId="40" xfId="0" applyFont="1" applyFill="1" applyBorder="1" applyAlignment="1" applyProtection="1">
      <alignment horizontal="left" vertical="center" wrapText="1"/>
      <protection hidden="1"/>
    </xf>
    <xf numFmtId="0" fontId="27" fillId="8" borderId="40" xfId="0" applyFont="1" applyFill="1" applyBorder="1" applyAlignment="1" applyProtection="1">
      <alignment horizontal="centerContinuous" vertical="center" wrapText="1"/>
      <protection hidden="1"/>
    </xf>
    <xf numFmtId="0" fontId="27" fillId="8" borderId="41" xfId="0" applyFont="1" applyFill="1" applyBorder="1" applyAlignment="1" applyProtection="1">
      <alignment horizontal="centerContinuous" vertical="center" wrapText="1"/>
      <protection hidden="1"/>
    </xf>
    <xf numFmtId="0" fontId="27" fillId="8" borderId="0" xfId="0" applyFont="1" applyFill="1" applyBorder="1" applyAlignment="1" applyProtection="1">
      <alignment horizontal="centerContinuous" vertical="center" wrapText="1"/>
      <protection hidden="1"/>
    </xf>
    <xf numFmtId="0" fontId="18" fillId="9" borderId="30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vertical="center"/>
    </xf>
    <xf numFmtId="0" fontId="24" fillId="8" borderId="39" xfId="0" applyFont="1" applyFill="1" applyBorder="1" applyAlignment="1" applyProtection="1">
      <alignment horizontal="left" vertical="center"/>
      <protection hidden="1"/>
    </xf>
    <xf numFmtId="0" fontId="24" fillId="8" borderId="40" xfId="0" applyFont="1" applyFill="1" applyBorder="1" applyAlignment="1" applyProtection="1">
      <alignment horizontal="left" vertical="center"/>
      <protection hidden="1"/>
    </xf>
    <xf numFmtId="164" fontId="32" fillId="8" borderId="40" xfId="0" applyNumberFormat="1" applyFont="1" applyFill="1" applyBorder="1" applyAlignment="1" applyProtection="1">
      <alignment horizontal="right" vertical="center"/>
      <protection hidden="1"/>
    </xf>
    <xf numFmtId="164" fontId="32" fillId="8" borderId="41" xfId="0" applyNumberFormat="1" applyFont="1" applyFill="1" applyBorder="1" applyAlignment="1" applyProtection="1">
      <alignment horizontal="right" vertical="center"/>
      <protection hidden="1"/>
    </xf>
    <xf numFmtId="4" fontId="51" fillId="8" borderId="0" xfId="0" applyNumberFormat="1" applyFont="1" applyFill="1" applyBorder="1" applyAlignment="1" applyProtection="1">
      <alignment horizontal="center" vertical="center"/>
      <protection hidden="1"/>
    </xf>
    <xf numFmtId="164" fontId="28" fillId="17" borderId="38" xfId="0" applyNumberFormat="1" applyFont="1" applyFill="1" applyBorder="1" applyAlignment="1" applyProtection="1">
      <alignment vertical="center" wrapText="1"/>
      <protection hidden="1"/>
    </xf>
    <xf numFmtId="0" fontId="26" fillId="15" borderId="37" xfId="0" applyFont="1" applyFill="1" applyBorder="1" applyAlignment="1" applyProtection="1">
      <alignment horizontal="left" vertical="center"/>
      <protection hidden="1"/>
    </xf>
    <xf numFmtId="0" fontId="26" fillId="15" borderId="0" xfId="0" applyFont="1" applyFill="1" applyBorder="1" applyAlignment="1" applyProtection="1">
      <alignment horizontal="centerContinuous" vertical="center"/>
      <protection hidden="1"/>
    </xf>
    <xf numFmtId="0" fontId="26" fillId="15" borderId="38" xfId="0" applyFont="1" applyFill="1" applyBorder="1" applyAlignment="1" applyProtection="1">
      <alignment horizontal="centerContinuous" vertical="center"/>
      <protection hidden="1"/>
    </xf>
    <xf numFmtId="0" fontId="25" fillId="14" borderId="67" xfId="0" applyFont="1" applyFill="1" applyBorder="1" applyAlignment="1" applyProtection="1">
      <alignment horizontal="left" vertical="center" wrapText="1"/>
      <protection hidden="1"/>
    </xf>
    <xf numFmtId="3" fontId="27" fillId="16" borderId="68" xfId="0" applyNumberFormat="1" applyFont="1" applyFill="1" applyBorder="1" applyAlignment="1" applyProtection="1">
      <alignment horizontal="center" vertical="center"/>
      <protection hidden="1"/>
    </xf>
    <xf numFmtId="4" fontId="30" fillId="8" borderId="68" xfId="0" applyNumberFormat="1" applyFont="1" applyFill="1" applyBorder="1" applyAlignment="1" applyProtection="1">
      <alignment vertical="center"/>
      <protection hidden="1"/>
    </xf>
    <xf numFmtId="0" fontId="30" fillId="8" borderId="68" xfId="0" applyFont="1" applyFill="1" applyBorder="1" applyAlignment="1" applyProtection="1">
      <alignment vertical="center"/>
      <protection hidden="1"/>
    </xf>
    <xf numFmtId="0" fontId="25" fillId="14" borderId="70" xfId="0" applyFont="1" applyFill="1" applyBorder="1" applyAlignment="1" applyProtection="1">
      <alignment horizontal="left" vertical="center" wrapText="1"/>
      <protection hidden="1"/>
    </xf>
    <xf numFmtId="14" fontId="27" fillId="21" borderId="71" xfId="0" applyNumberFormat="1" applyFont="1" applyFill="1" applyBorder="1" applyAlignment="1" applyProtection="1">
      <alignment horizontal="center" vertical="center"/>
      <protection locked="0"/>
    </xf>
    <xf numFmtId="0" fontId="43" fillId="8" borderId="69" xfId="0" applyFont="1" applyFill="1" applyBorder="1" applyAlignment="1" applyProtection="1">
      <alignment horizontal="left" vertical="center" wrapText="1"/>
      <protection hidden="1"/>
    </xf>
    <xf numFmtId="0" fontId="43" fillId="0" borderId="69" xfId="0" applyFont="1" applyFill="1" applyBorder="1" applyAlignment="1" applyProtection="1">
      <alignment horizontal="left" vertical="center" wrapText="1"/>
      <protection hidden="1"/>
    </xf>
    <xf numFmtId="0" fontId="38" fillId="0" borderId="38" xfId="0" applyFont="1" applyBorder="1" applyAlignment="1">
      <alignment vertical="center"/>
    </xf>
    <xf numFmtId="0" fontId="53" fillId="20" borderId="65" xfId="0" applyFont="1" applyFill="1" applyBorder="1" applyAlignment="1" applyProtection="1">
      <alignment horizontal="center" vertical="center" wrapText="1"/>
      <protection hidden="1"/>
    </xf>
    <xf numFmtId="0" fontId="54" fillId="0" borderId="66" xfId="0" applyFont="1" applyBorder="1" applyAlignment="1">
      <alignment horizontal="center" vertical="center"/>
    </xf>
    <xf numFmtId="0" fontId="53" fillId="20" borderId="0" xfId="0" applyFont="1" applyFill="1" applyBorder="1" applyAlignment="1" applyProtection="1">
      <alignment horizontal="center" vertical="center" wrapText="1"/>
      <protection hidden="1"/>
    </xf>
    <xf numFmtId="0" fontId="55" fillId="0" borderId="38" xfId="0" applyFont="1" applyBorder="1" applyAlignment="1">
      <alignment horizontal="center" vertical="center"/>
    </xf>
    <xf numFmtId="0" fontId="27" fillId="10" borderId="0" xfId="0" applyFont="1" applyFill="1" applyBorder="1" applyAlignment="1" applyProtection="1">
      <alignment horizontal="center" vertical="center" wrapText="1"/>
      <protection locked="0"/>
    </xf>
    <xf numFmtId="0" fontId="27" fillId="10" borderId="38" xfId="0" applyFont="1" applyFill="1" applyBorder="1" applyAlignment="1" applyProtection="1">
      <alignment horizontal="center" vertical="center" wrapText="1"/>
      <protection locked="0"/>
    </xf>
    <xf numFmtId="0" fontId="27" fillId="13" borderId="0" xfId="0" applyFont="1" applyFill="1" applyBorder="1" applyAlignment="1" applyProtection="1">
      <alignment horizontal="center" vertical="center"/>
      <protection locked="0"/>
    </xf>
    <xf numFmtId="0" fontId="27" fillId="13" borderId="46" xfId="0" applyFont="1" applyFill="1" applyBorder="1" applyAlignment="1" applyProtection="1">
      <alignment horizontal="center" vertical="center"/>
      <protection locked="0"/>
    </xf>
    <xf numFmtId="0" fontId="27" fillId="10" borderId="0" xfId="0" applyFont="1" applyFill="1" applyAlignment="1" applyProtection="1">
      <alignment horizontal="center" vertical="center"/>
      <protection locked="0"/>
    </xf>
    <xf numFmtId="0" fontId="27" fillId="10" borderId="46" xfId="0" applyFont="1" applyFill="1" applyBorder="1" applyAlignment="1" applyProtection="1">
      <alignment horizontal="center" vertical="center"/>
      <protection locked="0"/>
    </xf>
    <xf numFmtId="0" fontId="27" fillId="10" borderId="40" xfId="0" applyFont="1" applyFill="1" applyBorder="1" applyAlignment="1" applyProtection="1">
      <alignment horizontal="center" vertical="center" wrapText="1"/>
      <protection locked="0"/>
    </xf>
    <xf numFmtId="10" fontId="27" fillId="16" borderId="47" xfId="0" applyNumberFormat="1" applyFont="1" applyFill="1" applyBorder="1" applyAlignment="1" applyProtection="1">
      <alignment horizontal="center" vertical="center"/>
      <protection hidden="1"/>
    </xf>
    <xf numFmtId="10" fontId="27" fillId="16" borderId="48" xfId="0" applyNumberFormat="1" applyFont="1" applyFill="1" applyBorder="1" applyAlignment="1" applyProtection="1">
      <alignment horizontal="center" vertical="center"/>
      <protection hidden="1"/>
    </xf>
    <xf numFmtId="10" fontId="27" fillId="16" borderId="43" xfId="0" applyNumberFormat="1" applyFont="1" applyFill="1" applyBorder="1" applyAlignment="1" applyProtection="1">
      <alignment horizontal="center" vertical="center"/>
      <protection hidden="1"/>
    </xf>
    <xf numFmtId="164" fontId="27" fillId="16" borderId="0" xfId="0" applyNumberFormat="1" applyFont="1" applyFill="1" applyBorder="1" applyAlignment="1" applyProtection="1">
      <alignment horizontal="center" vertical="center"/>
      <protection hidden="1"/>
    </xf>
    <xf numFmtId="4" fontId="27" fillId="16" borderId="40" xfId="0" applyNumberFormat="1" applyFont="1" applyFill="1" applyBorder="1" applyAlignment="1" applyProtection="1">
      <alignment horizontal="center" vertical="center"/>
      <protection hidden="1"/>
    </xf>
    <xf numFmtId="4" fontId="27" fillId="16" borderId="41" xfId="0" applyNumberFormat="1" applyFont="1" applyFill="1" applyBorder="1" applyAlignment="1" applyProtection="1">
      <alignment horizontal="center" vertical="center"/>
      <protection hidden="1"/>
    </xf>
    <xf numFmtId="0" fontId="27" fillId="10" borderId="57" xfId="0" applyFont="1" applyFill="1" applyBorder="1" applyAlignment="1" applyProtection="1">
      <alignment horizontal="center" vertical="center" wrapText="1"/>
      <protection locked="0"/>
    </xf>
    <xf numFmtId="0" fontId="27" fillId="10" borderId="56" xfId="0" applyFont="1" applyFill="1" applyBorder="1" applyAlignment="1" applyProtection="1">
      <alignment horizontal="center" vertical="center" wrapText="1"/>
      <protection locked="0"/>
    </xf>
    <xf numFmtId="164" fontId="27" fillId="16" borderId="38" xfId="0" applyNumberFormat="1" applyFont="1" applyFill="1" applyBorder="1" applyAlignment="1" applyProtection="1">
      <alignment horizontal="center" vertical="center"/>
      <protection hidden="1"/>
    </xf>
    <xf numFmtId="0" fontId="38" fillId="8" borderId="45" xfId="0" applyFont="1" applyFill="1" applyBorder="1" applyAlignment="1" applyProtection="1">
      <alignment horizontal="left" vertical="center" wrapText="1"/>
      <protection hidden="1"/>
    </xf>
    <xf numFmtId="0" fontId="37" fillId="0" borderId="40" xfId="0" applyFont="1" applyBorder="1" applyAlignment="1">
      <alignment horizontal="left" vertical="center"/>
    </xf>
    <xf numFmtId="164" fontId="27" fillId="8" borderId="0" xfId="0" applyNumberFormat="1" applyFont="1" applyFill="1" applyBorder="1" applyAlignment="1" applyProtection="1">
      <alignment horizontal="center" vertical="center"/>
      <protection hidden="1"/>
    </xf>
    <xf numFmtId="164" fontId="27" fillId="8" borderId="38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>
      <alignment wrapText="1"/>
    </xf>
    <xf numFmtId="0" fontId="38" fillId="8" borderId="0" xfId="12" applyFont="1" applyFill="1" applyAlignment="1" applyProtection="1">
      <alignment vertical="center" wrapText="1"/>
    </xf>
    <xf numFmtId="0" fontId="38" fillId="17" borderId="16" xfId="12" applyFont="1" applyFill="1" applyBorder="1" applyAlignment="1" applyProtection="1">
      <alignment horizontal="center" vertical="center" wrapText="1"/>
    </xf>
    <xf numFmtId="0" fontId="37" fillId="17" borderId="59" xfId="12" applyFont="1" applyFill="1" applyBorder="1" applyAlignment="1" applyProtection="1">
      <alignment horizontal="center" vertical="center" wrapText="1"/>
    </xf>
    <xf numFmtId="0" fontId="37" fillId="17" borderId="60" xfId="12" applyFont="1" applyFill="1" applyBorder="1" applyAlignment="1" applyProtection="1">
      <alignment horizontal="center" vertical="center" wrapText="1"/>
    </xf>
    <xf numFmtId="0" fontId="37" fillId="17" borderId="61" xfId="12" applyFont="1" applyFill="1" applyBorder="1" applyAlignment="1" applyProtection="1">
      <alignment horizontal="center" vertical="center" wrapText="1"/>
    </xf>
    <xf numFmtId="0" fontId="37" fillId="17" borderId="33" xfId="12" applyFont="1" applyFill="1" applyBorder="1" applyAlignment="1" applyProtection="1">
      <alignment horizontal="center" vertical="center" wrapText="1"/>
    </xf>
    <xf numFmtId="0" fontId="37" fillId="17" borderId="15" xfId="12" applyFont="1" applyFill="1" applyBorder="1" applyAlignment="1" applyProtection="1">
      <alignment horizontal="center" vertical="center" wrapText="1"/>
    </xf>
    <xf numFmtId="0" fontId="37" fillId="17" borderId="7" xfId="12" applyFont="1" applyFill="1" applyBorder="1" applyAlignment="1" applyProtection="1">
      <alignment horizontal="center" vertical="center" wrapText="1"/>
    </xf>
    <xf numFmtId="0" fontId="37" fillId="10" borderId="16" xfId="0" applyFont="1" applyFill="1" applyBorder="1" applyAlignment="1" applyProtection="1">
      <protection hidden="1"/>
    </xf>
    <xf numFmtId="0" fontId="0" fillId="0" borderId="9" xfId="0" applyBorder="1" applyAlignment="1"/>
    <xf numFmtId="0" fontId="0" fillId="0" borderId="6" xfId="0" applyBorder="1" applyAlignment="1"/>
    <xf numFmtId="0" fontId="38" fillId="17" borderId="16" xfId="11" applyFont="1" applyFill="1" applyBorder="1" applyAlignment="1" applyProtection="1">
      <protection hidden="1"/>
    </xf>
    <xf numFmtId="0" fontId="37" fillId="0" borderId="6" xfId="0" applyFont="1" applyBorder="1" applyAlignment="1" applyProtection="1">
      <protection hidden="1"/>
    </xf>
    <xf numFmtId="0" fontId="39" fillId="8" borderId="7" xfId="11" applyFont="1" applyFill="1" applyBorder="1" applyAlignment="1" applyProtection="1">
      <alignment horizontal="left"/>
      <protection locked="0"/>
    </xf>
    <xf numFmtId="0" fontId="37" fillId="0" borderId="7" xfId="0" applyFont="1" applyBorder="1" applyAlignment="1" applyProtection="1">
      <alignment horizontal="left"/>
      <protection locked="0"/>
    </xf>
    <xf numFmtId="0" fontId="38" fillId="17" borderId="33" xfId="12" applyFont="1" applyFill="1" applyBorder="1" applyAlignment="1" applyProtection="1">
      <alignment horizontal="center" vertical="center" wrapText="1"/>
    </xf>
    <xf numFmtId="0" fontId="38" fillId="17" borderId="15" xfId="12" applyFont="1" applyFill="1" applyBorder="1" applyAlignment="1" applyProtection="1">
      <alignment horizontal="center" vertical="center" wrapText="1"/>
    </xf>
    <xf numFmtId="0" fontId="37" fillId="17" borderId="15" xfId="0" applyFont="1" applyFill="1" applyBorder="1" applyAlignment="1">
      <alignment horizontal="center" vertical="center"/>
    </xf>
    <xf numFmtId="0" fontId="18" fillId="9" borderId="18" xfId="0" applyFont="1" applyFill="1" applyBorder="1" applyAlignment="1">
      <alignment horizontal="center" vertical="center" wrapText="1"/>
    </xf>
    <xf numFmtId="0" fontId="18" fillId="9" borderId="32" xfId="0" applyFont="1" applyFill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49" fontId="16" fillId="14" borderId="18" xfId="0" applyNumberFormat="1" applyFont="1" applyFill="1" applyBorder="1" applyAlignment="1">
      <alignment horizontal="center" vertical="center"/>
    </xf>
    <xf numFmtId="49" fontId="16" fillId="14" borderId="32" xfId="0" applyNumberFormat="1" applyFont="1" applyFill="1" applyBorder="1" applyAlignment="1">
      <alignment horizontal="center" vertical="center"/>
    </xf>
    <xf numFmtId="49" fontId="16" fillId="14" borderId="19" xfId="0" applyNumberFormat="1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left"/>
    </xf>
    <xf numFmtId="0" fontId="15" fillId="14" borderId="0" xfId="0" applyFont="1" applyFill="1" applyBorder="1" applyAlignment="1">
      <alignment horizontal="left" vertical="center" wrapText="1"/>
    </xf>
    <xf numFmtId="49" fontId="17" fillId="14" borderId="16" xfId="0" applyNumberFormat="1" applyFont="1" applyFill="1" applyBorder="1" applyAlignment="1">
      <alignment horizontal="center" vertical="center"/>
    </xf>
    <xf numFmtId="0" fontId="17" fillId="14" borderId="6" xfId="0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 wrapText="1"/>
    </xf>
    <xf numFmtId="0" fontId="15" fillId="14" borderId="16" xfId="0" applyFont="1" applyFill="1" applyBorder="1" applyAlignment="1">
      <alignment horizontal="center"/>
    </xf>
    <xf numFmtId="0" fontId="15" fillId="14" borderId="6" xfId="0" applyFont="1" applyFill="1" applyBorder="1" applyAlignment="1">
      <alignment horizontal="center"/>
    </xf>
    <xf numFmtId="0" fontId="15" fillId="14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horizontal="left" vertical="center" wrapText="1"/>
    </xf>
    <xf numFmtId="49" fontId="13" fillId="10" borderId="18" xfId="0" applyNumberFormat="1" applyFont="1" applyFill="1" applyBorder="1" applyAlignment="1">
      <alignment horizontal="center" vertical="center"/>
    </xf>
    <xf numFmtId="49" fontId="13" fillId="10" borderId="32" xfId="0" applyNumberFormat="1" applyFont="1" applyFill="1" applyBorder="1" applyAlignment="1">
      <alignment horizontal="center" vertical="center"/>
    </xf>
    <xf numFmtId="49" fontId="13" fillId="10" borderId="19" xfId="0" applyNumberFormat="1" applyFont="1" applyFill="1" applyBorder="1" applyAlignment="1">
      <alignment horizontal="center" vertical="center"/>
    </xf>
    <xf numFmtId="0" fontId="0" fillId="10" borderId="16" xfId="0" applyFill="1" applyBorder="1" applyAlignment="1">
      <alignment horizontal="left"/>
    </xf>
    <xf numFmtId="0" fontId="0" fillId="10" borderId="6" xfId="0" applyFill="1" applyBorder="1" applyAlignment="1">
      <alignment horizontal="left"/>
    </xf>
    <xf numFmtId="0" fontId="0" fillId="11" borderId="8" xfId="0" applyFill="1" applyBorder="1" applyAlignment="1"/>
    <xf numFmtId="0" fontId="0" fillId="11" borderId="5" xfId="0" applyFill="1" applyBorder="1" applyAlignment="1"/>
    <xf numFmtId="0" fontId="0" fillId="10" borderId="16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11" borderId="16" xfId="0" applyFill="1" applyBorder="1" applyAlignment="1"/>
    <xf numFmtId="0" fontId="0" fillId="11" borderId="9" xfId="0" applyFill="1" applyBorder="1" applyAlignment="1"/>
    <xf numFmtId="49" fontId="11" fillId="0" borderId="1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10" borderId="33" xfId="0" applyFill="1" applyBorder="1" applyAlignment="1">
      <alignment horizontal="left" vertical="center" wrapText="1"/>
    </xf>
    <xf numFmtId="0" fontId="0" fillId="10" borderId="15" xfId="0" applyFill="1" applyBorder="1" applyAlignment="1">
      <alignment horizontal="left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/>
    <xf numFmtId="0" fontId="0" fillId="10" borderId="20" xfId="0" applyFill="1" applyBorder="1" applyAlignment="1">
      <alignment horizontal="left" vertical="center" wrapText="1"/>
    </xf>
    <xf numFmtId="0" fontId="0" fillId="10" borderId="16" xfId="0" applyFill="1" applyBorder="1" applyAlignment="1"/>
    <xf numFmtId="0" fontId="0" fillId="10" borderId="6" xfId="0" applyFill="1" applyBorder="1" applyAlignment="1"/>
  </cellXfs>
  <cellStyles count="14">
    <cellStyle name="Ausgabe" xfId="5" builtinId="21" customBuiltin="1"/>
    <cellStyle name="Berechnung" xfId="6" builtinId="22" customBuiltin="1"/>
    <cellStyle name="Eingabe" xfId="4" builtinId="20" customBuiltin="1"/>
    <cellStyle name="Erklärender Text" xfId="10" builtinId="53" customBuiltin="1"/>
    <cellStyle name="Gut" xfId="1" builtinId="26" customBuiltin="1"/>
    <cellStyle name="Neutral" xfId="3" builtinId="28" customBuiltin="1"/>
    <cellStyle name="Schlecht" xfId="2" builtinId="27" customBuiltin="1"/>
    <cellStyle name="Standard" xfId="0" builtinId="0" customBuiltin="1"/>
    <cellStyle name="Standard 2 2" xfId="11"/>
    <cellStyle name="Standard 3" xfId="12"/>
    <cellStyle name="Verknüpfte Zelle" xfId="7" builtinId="24" customBuiltin="1"/>
    <cellStyle name="Währung 2" xfId="13"/>
    <cellStyle name="Warnender Text" xfId="9" builtinId="11" customBuiltin="1"/>
    <cellStyle name="Zelle überprüfen" xfId="8" builtinId="23" customBuiltin="1"/>
  </cellStyles>
  <dxfs count="4">
    <dxf>
      <numFmt numFmtId="164" formatCode="#,##0.00\ &quot;€&quot;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2166938</xdr:colOff>
      <xdr:row>0</xdr:row>
      <xdr:rowOff>83342</xdr:rowOff>
    </xdr:from>
    <xdr:to>
      <xdr:col>5</xdr:col>
      <xdr:colOff>2314575</xdr:colOff>
      <xdr:row>6</xdr:row>
      <xdr:rowOff>23811</xdr:rowOff>
    </xdr:to>
    <xdr:pic>
      <xdr:nvPicPr>
        <xdr:cNvPr id="5" name="Grafik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9094" y="83342"/>
          <a:ext cx="2481262" cy="1083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206709</xdr:colOff>
      <xdr:row>5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1709" cy="923925"/>
        </a:xfrm>
        <a:prstGeom prst="rect">
          <a:avLst/>
        </a:prstGeom>
      </xdr:spPr>
    </xdr:pic>
    <xdr:clientData/>
  </xdr:twoCellAnchor>
  <xdr:twoCellAnchor editAs="oneCell">
    <xdr:from>
      <xdr:col>9</xdr:col>
      <xdr:colOff>790575</xdr:colOff>
      <xdr:row>0</xdr:row>
      <xdr:rowOff>9525</xdr:rowOff>
    </xdr:from>
    <xdr:to>
      <xdr:col>10</xdr:col>
      <xdr:colOff>822617</xdr:colOff>
      <xdr:row>4</xdr:row>
      <xdr:rowOff>76200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975" y="9525"/>
          <a:ext cx="994067" cy="7905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21:C34" totalsRowCount="1">
  <autoFilter ref="A21:C33"/>
  <tableColumns count="3">
    <tableColumn id="1" name="Monate" totalsRowLabel="Ergebnis"/>
    <tableColumn id="2" name="Summe Produktivstunden" totalsRowFunction="sum" dataDxfId="2" totalsRowDxfId="1"/>
    <tableColumn id="3" name="Summe der abgerechneten Personalausgaben " totalsRowFunction="sum" data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:D9" totalsRowShown="0">
  <autoFilter ref="A1:D9"/>
  <tableColumns count="4">
    <tableColumn id="1" name="Tätigkeit"/>
    <tableColumn id="2" name="Qualifikation"/>
    <tableColumn id="3" name="ID">
      <calculatedColumnFormula>LEFT(A2)&amp;LEFT(B2)</calculatedColumnFormula>
    </tableColumn>
    <tableColumn id="4" name="Laufbahngruppe nach TVÖD Bund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1:I81"/>
  <sheetViews>
    <sheetView showGridLines="0" tabSelected="1" topLeftCell="B22" zoomScale="80" zoomScaleNormal="80" zoomScaleSheetLayoutView="100" workbookViewId="0">
      <selection activeCell="B29" sqref="B29:F29"/>
    </sheetView>
  </sheetViews>
  <sheetFormatPr baseColWidth="10" defaultColWidth="11" defaultRowHeight="15.5" x14ac:dyDescent="0.3"/>
  <cols>
    <col min="1" max="1" width="31.58203125" style="165" customWidth="1"/>
    <col min="2" max="2" width="32.58203125" style="165" customWidth="1"/>
    <col min="3" max="3" width="30.58203125" style="165" customWidth="1"/>
    <col min="4" max="4" width="32.75" style="165" customWidth="1"/>
    <col min="5" max="5" width="30.58203125" style="165" customWidth="1"/>
    <col min="6" max="6" width="32.58203125" style="165" customWidth="1"/>
    <col min="7" max="7" width="26.83203125" style="165" bestFit="1" customWidth="1"/>
    <col min="8" max="8" width="26.75" style="165" bestFit="1" customWidth="1"/>
    <col min="9" max="9" width="13.33203125" style="165" bestFit="1" customWidth="1"/>
    <col min="10" max="16384" width="11" style="165"/>
  </cols>
  <sheetData>
    <row r="11" spans="1:6" ht="45" x14ac:dyDescent="0.3">
      <c r="A11" s="123" t="s">
        <v>170</v>
      </c>
      <c r="B11" s="124"/>
      <c r="C11" s="124"/>
      <c r="D11" s="124"/>
      <c r="E11" s="124"/>
      <c r="F11" s="124"/>
    </row>
    <row r="12" spans="1:6" ht="20.149999999999999" customHeight="1" x14ac:dyDescent="0.3">
      <c r="A12" s="125"/>
      <c r="B12" s="125"/>
      <c r="C12" s="125"/>
      <c r="D12" s="125"/>
      <c r="E12" s="125"/>
      <c r="F12" s="125"/>
    </row>
    <row r="13" spans="1:6" s="167" customFormat="1" ht="20.149999999999999" customHeight="1" thickBot="1" x14ac:dyDescent="0.35">
      <c r="A13" s="126"/>
      <c r="B13" s="166"/>
      <c r="C13" s="166"/>
      <c r="D13" s="166"/>
      <c r="E13" s="166"/>
      <c r="F13" s="219" t="s">
        <v>201</v>
      </c>
    </row>
    <row r="14" spans="1:6" s="168" customFormat="1" ht="60" customHeight="1" thickTop="1" x14ac:dyDescent="0.3">
      <c r="A14" s="145" t="s">
        <v>128</v>
      </c>
      <c r="B14" s="146"/>
      <c r="C14" s="146"/>
      <c r="D14" s="146"/>
      <c r="E14" s="146"/>
      <c r="F14" s="147"/>
    </row>
    <row r="15" spans="1:6" s="167" customFormat="1" ht="10" customHeight="1" x14ac:dyDescent="0.3">
      <c r="A15" s="127"/>
      <c r="B15" s="128"/>
      <c r="C15" s="128"/>
      <c r="D15" s="128"/>
      <c r="E15" s="128"/>
      <c r="F15" s="129"/>
    </row>
    <row r="16" spans="1:6" s="196" customFormat="1" ht="53.15" customHeight="1" x14ac:dyDescent="0.3">
      <c r="A16" s="148" t="s">
        <v>118</v>
      </c>
      <c r="B16" s="377"/>
      <c r="C16" s="378"/>
      <c r="D16" s="149" t="s">
        <v>45</v>
      </c>
      <c r="E16" s="375"/>
      <c r="F16" s="376"/>
    </row>
    <row r="17" spans="1:9" s="167" customFormat="1" ht="10" customHeight="1" x14ac:dyDescent="0.3">
      <c r="A17" s="127"/>
      <c r="B17" s="128"/>
      <c r="C17" s="128"/>
      <c r="D17" s="170"/>
      <c r="E17" s="128"/>
      <c r="F17" s="129"/>
    </row>
    <row r="18" spans="1:9" s="173" customFormat="1" ht="80.150000000000006" customHeight="1" x14ac:dyDescent="0.3">
      <c r="A18" s="169" t="s">
        <v>171</v>
      </c>
      <c r="B18" s="379"/>
      <c r="C18" s="380"/>
      <c r="D18" s="149" t="s">
        <v>46</v>
      </c>
      <c r="E18" s="375"/>
      <c r="F18" s="376"/>
    </row>
    <row r="19" spans="1:9" s="167" customFormat="1" ht="10" customHeight="1" x14ac:dyDescent="0.3">
      <c r="A19" s="127"/>
      <c r="B19" s="128"/>
      <c r="C19" s="128"/>
      <c r="D19" s="344"/>
      <c r="E19" s="345"/>
      <c r="F19" s="346"/>
    </row>
    <row r="20" spans="1:9" s="173" customFormat="1" ht="53.15" customHeight="1" thickBot="1" x14ac:dyDescent="0.35">
      <c r="A20" s="150" t="s">
        <v>192</v>
      </c>
      <c r="B20" s="381"/>
      <c r="C20" s="381"/>
      <c r="D20" s="347"/>
      <c r="E20" s="348"/>
      <c r="F20" s="349"/>
    </row>
    <row r="21" spans="1:9" s="173" customFormat="1" ht="53.15" customHeight="1" thickTop="1" x14ac:dyDescent="0.3">
      <c r="A21" s="318"/>
      <c r="B21" s="319"/>
      <c r="C21" s="319"/>
      <c r="D21" s="320"/>
      <c r="E21" s="350"/>
      <c r="F21" s="350"/>
    </row>
    <row r="22" spans="1:9" ht="20.149999999999999" customHeight="1" thickBot="1" x14ac:dyDescent="0.35">
      <c r="A22" s="171"/>
      <c r="B22" s="171"/>
      <c r="C22" s="171"/>
      <c r="D22" s="171"/>
      <c r="E22" s="171"/>
      <c r="F22" s="171"/>
    </row>
    <row r="23" spans="1:9" s="168" customFormat="1" ht="60" customHeight="1" thickTop="1" x14ac:dyDescent="0.3">
      <c r="A23" s="145" t="s">
        <v>121</v>
      </c>
      <c r="B23" s="146"/>
      <c r="C23" s="146"/>
      <c r="D23" s="146"/>
      <c r="E23" s="146"/>
      <c r="F23" s="147"/>
    </row>
    <row r="24" spans="1:9" ht="10" customHeight="1" x14ac:dyDescent="0.3">
      <c r="A24" s="127"/>
      <c r="B24" s="128"/>
      <c r="C24" s="128"/>
      <c r="D24" s="128"/>
      <c r="E24" s="128"/>
      <c r="F24" s="129"/>
    </row>
    <row r="25" spans="1:9" s="173" customFormat="1" ht="75" x14ac:dyDescent="0.3">
      <c r="A25" s="151" t="s">
        <v>116</v>
      </c>
      <c r="B25" s="209"/>
      <c r="C25" s="152" t="s">
        <v>129</v>
      </c>
      <c r="D25" s="208"/>
      <c r="E25" s="153">
        <f>$D$25*100</f>
        <v>0</v>
      </c>
      <c r="F25" s="154">
        <f>ROUND($E$25,2)</f>
        <v>0</v>
      </c>
      <c r="G25" s="213"/>
      <c r="H25" s="213"/>
      <c r="I25" s="213"/>
    </row>
    <row r="26" spans="1:9" s="167" customFormat="1" ht="10" customHeight="1" x14ac:dyDescent="0.3">
      <c r="A26" s="131"/>
      <c r="B26" s="132"/>
      <c r="C26" s="207"/>
      <c r="D26" s="133"/>
      <c r="E26" s="174"/>
      <c r="F26" s="130"/>
      <c r="G26" s="175"/>
      <c r="H26" s="175"/>
      <c r="I26" s="175"/>
    </row>
    <row r="27" spans="1:9" s="173" customFormat="1" ht="80.150000000000006" customHeight="1" x14ac:dyDescent="0.3">
      <c r="A27" s="151" t="s">
        <v>117</v>
      </c>
      <c r="B27" s="209"/>
      <c r="C27" s="152" t="s">
        <v>193</v>
      </c>
      <c r="D27" s="208"/>
      <c r="E27" s="176">
        <f>$D$27*100</f>
        <v>0</v>
      </c>
      <c r="F27" s="154">
        <f>ROUND($E$27,2)</f>
        <v>0</v>
      </c>
      <c r="G27" s="213"/>
      <c r="H27" s="213"/>
      <c r="I27" s="213"/>
    </row>
    <row r="28" spans="1:9" ht="10" customHeight="1" x14ac:dyDescent="0.3">
      <c r="A28" s="134"/>
      <c r="B28" s="128"/>
      <c r="C28" s="135"/>
      <c r="D28" s="135"/>
      <c r="E28" s="136"/>
      <c r="F28" s="137"/>
      <c r="G28" s="172"/>
      <c r="H28" s="172"/>
      <c r="I28" s="172"/>
    </row>
    <row r="29" spans="1:9" s="173" customFormat="1" ht="80.150000000000006" customHeight="1" thickBot="1" x14ac:dyDescent="0.35">
      <c r="A29" s="155" t="s">
        <v>66</v>
      </c>
      <c r="B29" s="388" t="s">
        <v>3</v>
      </c>
      <c r="C29" s="388"/>
      <c r="D29" s="388"/>
      <c r="E29" s="388"/>
      <c r="F29" s="389"/>
    </row>
    <row r="30" spans="1:9" s="173" customFormat="1" ht="74.25" customHeight="1" thickTop="1" thickBot="1" x14ac:dyDescent="0.35">
      <c r="A30" s="199" t="s">
        <v>175</v>
      </c>
      <c r="B30" s="200" t="s">
        <v>172</v>
      </c>
      <c r="C30" s="201" t="s">
        <v>122</v>
      </c>
      <c r="D30" s="200" t="s">
        <v>173</v>
      </c>
      <c r="E30" s="201" t="s">
        <v>174</v>
      </c>
      <c r="F30" s="202" t="s">
        <v>123</v>
      </c>
    </row>
    <row r="31" spans="1:9" s="173" customFormat="1" ht="55" customHeight="1" thickTop="1" thickBot="1" x14ac:dyDescent="0.35">
      <c r="A31" s="203">
        <f>VLOOKUP($B$29,'Hilfstabellen für die Formeln'!A34:G36,2,0)</f>
        <v>35329.437657000002</v>
      </c>
      <c r="B31" s="204">
        <f>VLOOKUP($B$29,'Hilfstabellen für die Formeln'!A34:G36,3,0)</f>
        <v>41108</v>
      </c>
      <c r="C31" s="204">
        <f>VLOOKUP($B$29,'Hilfstabellen für die Formeln'!A34:G36,4,0)</f>
        <v>23.9</v>
      </c>
      <c r="D31" s="204">
        <f>VLOOKUP($B$29,'Hilfstabellen für die Formeln'!A34:G36,5,0)</f>
        <v>46707.5</v>
      </c>
      <c r="E31" s="204">
        <f>VLOOKUP($B$29,'Hilfstabellen für die Formeln'!A34:G36,6,0)</f>
        <v>54950</v>
      </c>
      <c r="F31" s="205">
        <f>VLOOKUP($B$29,'Hilfstabellen für die Formeln'!A34:G36,7,0)</f>
        <v>31.95</v>
      </c>
    </row>
    <row r="32" spans="1:9" s="173" customFormat="1" ht="55" customHeight="1" thickTop="1" x14ac:dyDescent="0.3">
      <c r="A32" s="321"/>
      <c r="B32" s="321"/>
      <c r="C32" s="321"/>
      <c r="D32" s="321"/>
      <c r="E32" s="321"/>
      <c r="F32" s="321"/>
    </row>
    <row r="33" spans="1:7" ht="20.149999999999999" customHeight="1" thickBot="1" x14ac:dyDescent="0.35">
      <c r="A33" s="138"/>
      <c r="B33" s="138"/>
      <c r="C33" s="139"/>
      <c r="D33" s="139"/>
      <c r="E33" s="139"/>
      <c r="F33" s="139"/>
    </row>
    <row r="34" spans="1:7" s="168" customFormat="1" ht="60" customHeight="1" thickTop="1" x14ac:dyDescent="0.3">
      <c r="A34" s="145" t="s">
        <v>180</v>
      </c>
      <c r="B34" s="146"/>
      <c r="C34" s="146"/>
      <c r="D34" s="146"/>
      <c r="E34" s="146"/>
      <c r="F34" s="147"/>
    </row>
    <row r="35" spans="1:7" s="181" customFormat="1" ht="3" customHeight="1" thickBot="1" x14ac:dyDescent="0.35">
      <c r="A35" s="177"/>
      <c r="B35" s="178"/>
      <c r="C35" s="178"/>
      <c r="D35" s="178"/>
      <c r="E35" s="179"/>
      <c r="F35" s="180"/>
    </row>
    <row r="36" spans="1:7" s="173" customFormat="1" ht="63.75" hidden="1" customHeight="1" thickBot="1" x14ac:dyDescent="0.35">
      <c r="A36" s="155" t="s">
        <v>139</v>
      </c>
      <c r="B36" s="198">
        <v>6000</v>
      </c>
      <c r="C36" s="156"/>
      <c r="D36" s="182"/>
      <c r="E36" s="330" t="e">
        <f>SUM($B$37*12)/$F$25*100</f>
        <v>#DIV/0!</v>
      </c>
      <c r="F36" s="358" t="e">
        <f>($E$36*19.475/100)+$E$36</f>
        <v>#DIV/0!</v>
      </c>
    </row>
    <row r="37" spans="1:7" s="173" customFormat="1" ht="106" customHeight="1" thickTop="1" x14ac:dyDescent="0.3">
      <c r="A37" s="183" t="s">
        <v>179</v>
      </c>
      <c r="B37" s="206"/>
      <c r="C37" s="156"/>
      <c r="D37" s="157" t="s">
        <v>124</v>
      </c>
      <c r="E37" s="158" t="e">
        <f>ROUND($F$36,2)</f>
        <v>#DIV/0!</v>
      </c>
      <c r="F37" s="159"/>
    </row>
    <row r="38" spans="1:7" ht="10" customHeight="1" thickBot="1" x14ac:dyDescent="0.35">
      <c r="A38" s="140"/>
      <c r="B38" s="141"/>
      <c r="C38" s="141"/>
      <c r="D38" s="141"/>
      <c r="E38" s="141"/>
      <c r="F38" s="142"/>
    </row>
    <row r="39" spans="1:7" ht="55" customHeight="1" thickTop="1" x14ac:dyDescent="0.3">
      <c r="A39" s="135"/>
      <c r="B39" s="135"/>
      <c r="C39" s="135"/>
      <c r="D39" s="135"/>
      <c r="E39" s="135"/>
      <c r="F39" s="135"/>
    </row>
    <row r="40" spans="1:7" ht="20.149999999999999" customHeight="1" thickBot="1" x14ac:dyDescent="0.35">
      <c r="A40" s="135"/>
      <c r="B40" s="135"/>
      <c r="C40" s="135"/>
      <c r="D40" s="135"/>
      <c r="E40" s="135"/>
      <c r="F40" s="135"/>
    </row>
    <row r="41" spans="1:7" ht="20.149999999999999" hidden="1" customHeight="1" thickBot="1" x14ac:dyDescent="0.35">
      <c r="A41" s="195"/>
      <c r="B41" s="214"/>
      <c r="C41" s="195"/>
      <c r="D41" s="215"/>
      <c r="E41" s="215"/>
      <c r="F41" s="216"/>
    </row>
    <row r="42" spans="1:7" s="168" customFormat="1" ht="60" customHeight="1" thickTop="1" thickBot="1" x14ac:dyDescent="0.35">
      <c r="A42" s="145" t="s">
        <v>14</v>
      </c>
      <c r="B42" s="146"/>
      <c r="C42" s="146"/>
      <c r="D42" s="146"/>
      <c r="E42" s="146"/>
      <c r="F42" s="147"/>
      <c r="G42" s="197"/>
    </row>
    <row r="43" spans="1:7" s="173" customFormat="1" ht="79.5" customHeight="1" thickTop="1" x14ac:dyDescent="0.3">
      <c r="A43" s="183" t="s">
        <v>138</v>
      </c>
      <c r="B43" s="382">
        <f>$D$25</f>
        <v>0</v>
      </c>
      <c r="C43" s="384"/>
      <c r="D43" s="160" t="s">
        <v>130</v>
      </c>
      <c r="E43" s="382">
        <f>$D$27</f>
        <v>0</v>
      </c>
      <c r="F43" s="383"/>
    </row>
    <row r="44" spans="1:7" s="181" customFormat="1" ht="10" customHeight="1" x14ac:dyDescent="0.3">
      <c r="A44" s="184"/>
      <c r="B44" s="185"/>
      <c r="C44" s="186"/>
      <c r="D44" s="331"/>
      <c r="E44" s="332"/>
      <c r="F44" s="333"/>
    </row>
    <row r="45" spans="1:7" s="173" customFormat="1" ht="55" customHeight="1" x14ac:dyDescent="0.3">
      <c r="A45" s="151" t="s">
        <v>176</v>
      </c>
      <c r="B45" s="385" t="e">
        <f>IF($E$37&gt;=$A$31,IF(AND($E$37&gt;=$A$31,$E$37&lt;$D$31),$B$31,$E$31),"Keine Förderung")</f>
        <v>#DIV/0!</v>
      </c>
      <c r="C45" s="385"/>
      <c r="D45" s="334"/>
      <c r="E45" s="393"/>
      <c r="F45" s="394"/>
    </row>
    <row r="46" spans="1:7" s="181" customFormat="1" ht="10" customHeight="1" x14ac:dyDescent="0.3">
      <c r="A46" s="187"/>
      <c r="B46" s="188"/>
      <c r="C46" s="189"/>
      <c r="D46" s="331"/>
      <c r="E46" s="335"/>
      <c r="F46" s="336"/>
    </row>
    <row r="47" spans="1:7" s="173" customFormat="1" ht="55" customHeight="1" x14ac:dyDescent="0.3">
      <c r="A47" s="151" t="s">
        <v>189</v>
      </c>
      <c r="B47" s="385" t="e">
        <f>IF($E$37&gt;=$A$31,IF(AND($E$37&gt;=$A$31,$E$37&lt;$D$31),$C$31,$F$31),"Keine Förderung")</f>
        <v>#DIV/0!</v>
      </c>
      <c r="C47" s="385"/>
      <c r="D47" s="337"/>
      <c r="E47" s="393"/>
      <c r="F47" s="394"/>
    </row>
    <row r="48" spans="1:7" s="181" customFormat="1" ht="10" customHeight="1" x14ac:dyDescent="0.3">
      <c r="A48" s="190"/>
      <c r="B48" s="191"/>
      <c r="C48" s="192"/>
      <c r="D48" s="331"/>
      <c r="E48" s="338"/>
      <c r="F48" s="339"/>
    </row>
    <row r="49" spans="1:6" s="173" customFormat="1" ht="55" customHeight="1" x14ac:dyDescent="0.3">
      <c r="A49" s="151" t="s">
        <v>188</v>
      </c>
      <c r="B49" s="385" t="e">
        <f>VLOOKUP($B$47,'Hilfstabellen für die Formeln'!$A$40:$B$45,2,0)</f>
        <v>#DIV/0!</v>
      </c>
      <c r="C49" s="385"/>
      <c r="D49" s="340" t="e">
        <f>IF(B49,H49)</f>
        <v>#DIV/0!</v>
      </c>
      <c r="E49" s="393"/>
      <c r="F49" s="394"/>
    </row>
    <row r="50" spans="1:6" s="194" customFormat="1" ht="10" customHeight="1" x14ac:dyDescent="0.3">
      <c r="A50" s="193"/>
      <c r="B50" s="143" t="e">
        <f>$B$45*$F$25/100</f>
        <v>#DIV/0!</v>
      </c>
      <c r="C50" s="144"/>
      <c r="D50" s="341"/>
      <c r="E50" s="342" t="e">
        <f>$B$51*$F$27/100</f>
        <v>#DIV/0!</v>
      </c>
      <c r="F50" s="343"/>
    </row>
    <row r="51" spans="1:6" s="173" customFormat="1" ht="55" customHeight="1" x14ac:dyDescent="0.3">
      <c r="A51" s="151" t="s">
        <v>187</v>
      </c>
      <c r="B51" s="385" t="e">
        <f>ROUND($B$50,2)</f>
        <v>#DIV/0!</v>
      </c>
      <c r="C51" s="385"/>
      <c r="D51" s="161" t="s">
        <v>196</v>
      </c>
      <c r="E51" s="385" t="e">
        <f>D55*B47</f>
        <v>#VALUE!</v>
      </c>
      <c r="F51" s="390"/>
    </row>
    <row r="52" spans="1:6" s="194" customFormat="1" ht="30" customHeight="1" thickBot="1" x14ac:dyDescent="0.35">
      <c r="A52" s="353"/>
      <c r="B52" s="354">
        <f>$F$25*1720/100</f>
        <v>0</v>
      </c>
      <c r="C52" s="355"/>
      <c r="D52" s="391" t="s">
        <v>198</v>
      </c>
      <c r="E52" s="392"/>
      <c r="F52" s="356"/>
    </row>
    <row r="53" spans="1:6" s="173" customFormat="1" ht="15.75" hidden="1" customHeight="1" thickTop="1" thickBot="1" x14ac:dyDescent="0.35">
      <c r="A53" s="162" t="s">
        <v>137</v>
      </c>
      <c r="B53" s="386">
        <f>ROUND($B$52,2)</f>
        <v>0</v>
      </c>
      <c r="C53" s="386"/>
      <c r="D53" s="163" t="s">
        <v>137</v>
      </c>
      <c r="E53" s="386">
        <f>ROUND($E$52,2)</f>
        <v>0</v>
      </c>
      <c r="F53" s="387"/>
    </row>
    <row r="54" spans="1:6" s="173" customFormat="1" ht="55" customHeight="1" thickTop="1" x14ac:dyDescent="0.3">
      <c r="A54" s="314"/>
      <c r="B54" s="317"/>
      <c r="C54" s="317"/>
      <c r="D54" s="314"/>
      <c r="E54" s="317"/>
      <c r="F54" s="317"/>
    </row>
    <row r="55" spans="1:6" s="173" customFormat="1" ht="55" customHeight="1" x14ac:dyDescent="0.3">
      <c r="A55" s="314"/>
      <c r="B55" s="317"/>
      <c r="C55" s="317"/>
      <c r="D55" s="357" t="e">
        <f>ROUND(D60,0)</f>
        <v>#VALUE!</v>
      </c>
      <c r="E55" s="317"/>
      <c r="F55" s="357" t="e">
        <f>ROUND(F60,0)</f>
        <v>#VALUE!</v>
      </c>
    </row>
    <row r="56" spans="1:6" s="173" customFormat="1" ht="20.149999999999999" customHeight="1" thickBot="1" x14ac:dyDescent="0.35">
      <c r="A56" s="314"/>
      <c r="B56" s="317"/>
      <c r="C56" s="317"/>
      <c r="D56" s="314"/>
      <c r="E56" s="317"/>
      <c r="F56" s="317"/>
    </row>
    <row r="57" spans="1:6" ht="35.5" thickTop="1" x14ac:dyDescent="0.3">
      <c r="A57" s="145" t="s">
        <v>185</v>
      </c>
      <c r="B57" s="146"/>
      <c r="C57" s="146"/>
      <c r="D57" s="146"/>
      <c r="E57" s="146"/>
      <c r="F57" s="147"/>
    </row>
    <row r="58" spans="1:6" ht="35.5" thickBot="1" x14ac:dyDescent="0.35">
      <c r="A58" s="359"/>
      <c r="B58" s="360"/>
      <c r="C58" s="360"/>
      <c r="D58" s="360"/>
      <c r="E58" s="360"/>
      <c r="F58" s="361"/>
    </row>
    <row r="59" spans="1:6" ht="56.25" customHeight="1" x14ac:dyDescent="0.3">
      <c r="A59" s="312"/>
      <c r="B59" s="313"/>
      <c r="C59" s="371" t="s">
        <v>197</v>
      </c>
      <c r="D59" s="372"/>
      <c r="E59" s="373" t="s">
        <v>199</v>
      </c>
      <c r="F59" s="374"/>
    </row>
    <row r="60" spans="1:6" ht="78.75" customHeight="1" thickBot="1" x14ac:dyDescent="0.35">
      <c r="A60" s="151" t="s">
        <v>146</v>
      </c>
      <c r="B60" s="329"/>
      <c r="C60" s="362" t="s">
        <v>190</v>
      </c>
      <c r="D60" s="363" t="str">
        <f>Name!K24</f>
        <v/>
      </c>
      <c r="E60" s="315" t="s">
        <v>194</v>
      </c>
      <c r="F60" s="325" t="str">
        <f>Name!K20</f>
        <v/>
      </c>
    </row>
    <row r="61" spans="1:6" s="167" customFormat="1" ht="14.25" customHeight="1" thickTop="1" x14ac:dyDescent="0.3">
      <c r="A61" s="309"/>
      <c r="B61" s="316"/>
      <c r="C61" s="368" t="s">
        <v>177</v>
      </c>
      <c r="D61" s="364"/>
      <c r="E61" s="328" t="s">
        <v>177</v>
      </c>
      <c r="F61" s="326"/>
    </row>
    <row r="62" spans="1:6" ht="100.5" thickBot="1" x14ac:dyDescent="0.35">
      <c r="A62" s="151" t="s">
        <v>147</v>
      </c>
      <c r="B62" s="329"/>
      <c r="C62" s="362" t="s">
        <v>191</v>
      </c>
      <c r="D62" s="363" t="str">
        <f>Name!K25</f>
        <v/>
      </c>
      <c r="E62" s="315" t="s">
        <v>195</v>
      </c>
      <c r="F62" s="325" t="str">
        <f>Name!K21</f>
        <v/>
      </c>
    </row>
    <row r="63" spans="1:6" s="167" customFormat="1" ht="14.25" customHeight="1" thickTop="1" x14ac:dyDescent="0.3">
      <c r="A63" s="309"/>
      <c r="B63" s="316"/>
      <c r="C63" s="368" t="s">
        <v>177</v>
      </c>
      <c r="D63" s="365"/>
      <c r="E63" s="328" t="s">
        <v>177</v>
      </c>
      <c r="F63" s="327"/>
    </row>
    <row r="64" spans="1:6" ht="75.5" thickBot="1" x14ac:dyDescent="0.35">
      <c r="A64" s="151" t="s">
        <v>169</v>
      </c>
      <c r="B64" s="329"/>
      <c r="C64" s="366" t="s">
        <v>186</v>
      </c>
      <c r="D64" s="367"/>
      <c r="E64" s="369" t="s">
        <v>200</v>
      </c>
      <c r="F64" s="370"/>
    </row>
    <row r="65" spans="1:7" ht="16" thickBot="1" x14ac:dyDescent="0.35">
      <c r="A65" s="323"/>
      <c r="B65" s="310"/>
      <c r="C65" s="310"/>
      <c r="D65" s="310"/>
      <c r="E65" s="310"/>
      <c r="F65" s="311"/>
    </row>
    <row r="66" spans="1:7" ht="16" thickTop="1" x14ac:dyDescent="0.3">
      <c r="A66" s="322"/>
      <c r="B66" s="195"/>
      <c r="C66" s="195"/>
      <c r="D66" s="195"/>
      <c r="E66" s="195"/>
      <c r="F66" s="324"/>
    </row>
    <row r="67" spans="1:7" x14ac:dyDescent="0.3">
      <c r="A67" s="195"/>
      <c r="B67" s="195"/>
      <c r="C67" s="195"/>
      <c r="D67" s="195"/>
      <c r="E67" s="195"/>
      <c r="F67" s="195"/>
    </row>
    <row r="68" spans="1:7" x14ac:dyDescent="0.3">
      <c r="A68" s="195"/>
      <c r="B68" s="195"/>
      <c r="C68" s="195"/>
    </row>
    <row r="69" spans="1:7" x14ac:dyDescent="0.3">
      <c r="A69" s="308"/>
      <c r="B69" s="195"/>
      <c r="C69" s="195"/>
    </row>
    <row r="71" spans="1:7" s="173" customFormat="1" ht="30" customHeight="1" x14ac:dyDescent="0.3">
      <c r="A71" s="164" t="s">
        <v>127</v>
      </c>
      <c r="B71" s="164"/>
      <c r="C71" s="210"/>
      <c r="D71" s="211"/>
      <c r="E71" s="211"/>
      <c r="F71" s="211"/>
    </row>
    <row r="72" spans="1:7" ht="25" x14ac:dyDescent="0.3">
      <c r="A72" s="195"/>
      <c r="B72" s="195"/>
      <c r="C72" s="212"/>
      <c r="D72" s="212"/>
      <c r="E72" s="212"/>
      <c r="F72" s="211"/>
    </row>
    <row r="73" spans="1:7" ht="25" x14ac:dyDescent="0.3">
      <c r="A73" s="195"/>
      <c r="B73" s="195"/>
      <c r="C73" s="212"/>
      <c r="D73" s="212"/>
      <c r="E73" s="212"/>
      <c r="F73" s="211"/>
    </row>
    <row r="74" spans="1:7" ht="25" x14ac:dyDescent="0.3">
      <c r="A74" s="164" t="s">
        <v>184</v>
      </c>
      <c r="B74" s="164"/>
      <c r="C74" s="212"/>
      <c r="D74" s="212"/>
      <c r="E74" s="212"/>
      <c r="F74" s="212"/>
    </row>
    <row r="75" spans="1:7" ht="25" x14ac:dyDescent="0.3">
      <c r="A75" s="195"/>
      <c r="B75" s="196"/>
      <c r="C75" s="212"/>
      <c r="D75" s="212"/>
      <c r="E75" s="212"/>
      <c r="F75" s="212"/>
    </row>
    <row r="76" spans="1:7" ht="25" x14ac:dyDescent="0.3">
      <c r="B76" s="196"/>
      <c r="C76" s="212"/>
      <c r="D76" s="212"/>
      <c r="E76" s="212"/>
      <c r="F76" s="212"/>
    </row>
    <row r="77" spans="1:7" ht="25" x14ac:dyDescent="0.3">
      <c r="B77" s="196"/>
      <c r="C77" s="217"/>
      <c r="D77" s="217"/>
      <c r="E77" s="217"/>
      <c r="F77" s="218"/>
      <c r="G77" s="167"/>
    </row>
    <row r="78" spans="1:7" ht="25" x14ac:dyDescent="0.3">
      <c r="B78" s="196"/>
      <c r="C78" s="196"/>
      <c r="D78" s="196"/>
      <c r="E78" s="196"/>
    </row>
    <row r="79" spans="1:7" ht="25" x14ac:dyDescent="0.3">
      <c r="B79" s="196"/>
      <c r="C79" s="196"/>
      <c r="D79" s="196"/>
      <c r="E79" s="196"/>
    </row>
    <row r="80" spans="1:7" ht="25" x14ac:dyDescent="0.3">
      <c r="B80" s="196"/>
      <c r="C80" s="196"/>
      <c r="D80" s="196"/>
      <c r="E80" s="196"/>
    </row>
    <row r="81" spans="2:5" ht="25" x14ac:dyDescent="0.3">
      <c r="B81" s="196"/>
      <c r="C81" s="196"/>
      <c r="D81" s="196"/>
      <c r="E81" s="196"/>
    </row>
  </sheetData>
  <sheetProtection algorithmName="SHA-512" hashValue="AKulcWYucp7cXzJsefPLdDrwM/tJEUPCcDChd9VTpLIoxX5w+oWsKM/0f3ECmYW2m0aHH2+ROgksGUFUW4PERg==" saltValue="FYcuRczqAXP4eEZWwl08gA==" spinCount="100000" sheet="1" selectLockedCells="1"/>
  <mergeCells count="22">
    <mergeCell ref="D52:E52"/>
    <mergeCell ref="E49:F49"/>
    <mergeCell ref="E47:F47"/>
    <mergeCell ref="E45:F45"/>
    <mergeCell ref="B45:C45"/>
    <mergeCell ref="B47:C47"/>
    <mergeCell ref="E64:F64"/>
    <mergeCell ref="C59:D59"/>
    <mergeCell ref="E59:F59"/>
    <mergeCell ref="E16:F16"/>
    <mergeCell ref="B16:C16"/>
    <mergeCell ref="B18:C18"/>
    <mergeCell ref="B20:C20"/>
    <mergeCell ref="E43:F43"/>
    <mergeCell ref="B43:C43"/>
    <mergeCell ref="E18:F18"/>
    <mergeCell ref="B49:C49"/>
    <mergeCell ref="B51:C51"/>
    <mergeCell ref="B53:C53"/>
    <mergeCell ref="E53:F53"/>
    <mergeCell ref="B29:F29"/>
    <mergeCell ref="E51:F51"/>
  </mergeCells>
  <conditionalFormatting sqref="D25 D27">
    <cfRule type="cellIs" dxfId="3" priority="1" operator="greaterThan">
      <formula>1</formula>
    </cfRule>
  </conditionalFormatting>
  <dataValidations count="4">
    <dataValidation type="list" allowBlank="1" showInputMessage="1" showErrorMessage="1" sqref="B25:B26">
      <formula1>Tarifvertrag</formula1>
    </dataValidation>
    <dataValidation type="list" allowBlank="1" showInputMessage="1" showErrorMessage="1" sqref="C33:F33">
      <formula1>$A$33:$A$36</formula1>
    </dataValidation>
    <dataValidation type="list" allowBlank="1" showInputMessage="1" showErrorMessage="1" sqref="B27">
      <formula1>INDIRECT(B25)</formula1>
    </dataValidation>
    <dataValidation operator="lessThanOrEqual" allowBlank="1" showInputMessage="1" showErrorMessage="1" sqref="B18"/>
  </dataValidations>
  <pageMargins left="0.70866141732283472" right="0.70866141732283472" top="0.74803149606299213" bottom="0.74803149606299213" header="0.31496062992125984" footer="0.31496062992125984"/>
  <pageSetup paperSize="9" scale="39" fitToWidth="0" fitToHeight="0" orientation="portrait" r:id="rId1"/>
  <headerFooter>
    <oddHeader xml:space="preserve">&amp;L        &amp;C                        &amp;R
</oddHeader>
  </headerFooter>
  <ignoredErrors>
    <ignoredError sqref="B50 E43 B43 E53 E25:F25 E27:F27 A31:F31 B52:B53" unlockedFormula="1"/>
    <ignoredError sqref="B49 B51 E50" evalError="1" unlockedFormula="1"/>
    <ignoredError sqref="D49 E37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'Hilfstabellen für die Formeln'!$A$3:$A$7</xm:f>
          </x14:formula1>
          <xm:sqref>E16:F16</xm:sqref>
        </x14:dataValidation>
        <x14:dataValidation type="list" allowBlank="1" showInputMessage="1" showErrorMessage="1">
          <x14:formula1>
            <xm:f>'Hilfstabellen für die Formeln'!$C$3:$C$6</xm:f>
          </x14:formula1>
          <xm:sqref>E18:F18</xm:sqref>
        </x14:dataValidation>
        <x14:dataValidation type="list" allowBlank="1" showInputMessage="1" showErrorMessage="1">
          <x14:formula1>
            <xm:f>'Hilfstabellen für die Formeln'!$B$4:$B$6</xm:f>
          </x14:formula1>
          <xm:sqref>B29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G44"/>
  <sheetViews>
    <sheetView showGridLines="0" topLeftCell="A13" zoomScale="115" zoomScaleNormal="115" workbookViewId="0">
      <selection activeCell="E7" sqref="E7"/>
    </sheetView>
  </sheetViews>
  <sheetFormatPr baseColWidth="10" defaultRowHeight="14" x14ac:dyDescent="0.3"/>
  <cols>
    <col min="5" max="5" width="16.58203125" customWidth="1"/>
  </cols>
  <sheetData>
    <row r="1" spans="1:7" ht="28.5" thickBot="1" x14ac:dyDescent="0.35">
      <c r="A1" s="430" t="s">
        <v>62</v>
      </c>
      <c r="B1" s="431"/>
      <c r="C1" s="431"/>
      <c r="D1" s="431"/>
      <c r="E1" s="431"/>
      <c r="F1" s="431"/>
      <c r="G1" s="432"/>
    </row>
    <row r="2" spans="1:7" ht="28" x14ac:dyDescent="0.3">
      <c r="A2" s="10"/>
      <c r="B2" s="10"/>
      <c r="C2" s="10"/>
      <c r="D2" s="10"/>
      <c r="E2" s="10"/>
      <c r="F2" s="10"/>
      <c r="G2" s="10"/>
    </row>
    <row r="3" spans="1:7" x14ac:dyDescent="0.3">
      <c r="A3" s="433" t="s">
        <v>63</v>
      </c>
      <c r="B3" s="434"/>
      <c r="C3" s="435">
        <f>+'Zuordnung KjE-Satz'!C18:C18</f>
        <v>0</v>
      </c>
      <c r="D3" s="436"/>
      <c r="E3" s="436"/>
      <c r="F3" s="11"/>
      <c r="G3" s="12"/>
    </row>
    <row r="4" spans="1:7" ht="14.25" customHeight="1" x14ac:dyDescent="0.3">
      <c r="A4" s="437" t="s">
        <v>64</v>
      </c>
      <c r="B4" s="438"/>
      <c r="C4" s="439">
        <f>+'Zuordnung KjE-Satz'!C20:D20</f>
        <v>0</v>
      </c>
      <c r="D4" s="440"/>
      <c r="E4" s="440"/>
      <c r="F4" s="440"/>
      <c r="G4" s="440"/>
    </row>
    <row r="5" spans="1:7" x14ac:dyDescent="0.3">
      <c r="A5" s="433" t="s">
        <v>118</v>
      </c>
      <c r="B5" s="434"/>
      <c r="C5" s="441">
        <f>+'Zuordnung KjE-Satz'!C16:C16</f>
        <v>0</v>
      </c>
      <c r="D5" s="442"/>
      <c r="E5" s="442"/>
      <c r="F5" s="405"/>
      <c r="G5" s="405"/>
    </row>
    <row r="6" spans="1:7" x14ac:dyDescent="0.3">
      <c r="A6" s="13"/>
      <c r="B6" s="13"/>
      <c r="C6" s="4"/>
      <c r="D6" s="5"/>
      <c r="E6" s="6"/>
      <c r="F6" s="6"/>
      <c r="G6" s="6"/>
    </row>
    <row r="7" spans="1:7" s="8" customFormat="1" ht="28" x14ac:dyDescent="0.3">
      <c r="A7" s="39" t="str">
        <f>+'Januar 2019'!A7</f>
        <v>Produktivstunden p. a.:</v>
      </c>
      <c r="B7" s="40"/>
      <c r="C7" s="26" t="e">
        <f>+'Zuordnung KjE-Satz'!#REF!</f>
        <v>#REF!</v>
      </c>
      <c r="D7" s="6"/>
      <c r="E7" s="14" t="s">
        <v>119</v>
      </c>
      <c r="F7" s="37" t="e">
        <f>+'Zuordnung KjE-Satz'!#REF!</f>
        <v>#REF!</v>
      </c>
      <c r="G7" s="38"/>
    </row>
    <row r="8" spans="1:7" x14ac:dyDescent="0.3">
      <c r="A8" s="8"/>
      <c r="B8" s="8"/>
      <c r="C8" s="8"/>
      <c r="D8" s="3"/>
      <c r="E8" s="8"/>
      <c r="F8" s="8"/>
      <c r="G8" s="8"/>
    </row>
    <row r="9" spans="1:7" ht="42" x14ac:dyDescent="0.3">
      <c r="A9" s="443" t="str">
        <f>+'Kalender 2019'!G36</f>
        <v>Juni 2019</v>
      </c>
      <c r="B9" s="444"/>
      <c r="C9" s="15" t="s">
        <v>65</v>
      </c>
      <c r="D9" s="16"/>
      <c r="E9" s="41" t="str">
        <f>+'Januar 2019'!E9</f>
        <v>SEK-Stundensatz</v>
      </c>
      <c r="F9" s="27">
        <f>+'Zuordnung KjE-Satz'!$C$47</f>
        <v>0</v>
      </c>
      <c r="G9" s="8"/>
    </row>
    <row r="10" spans="1:7" x14ac:dyDescent="0.3">
      <c r="A10" s="22" t="str">
        <f>+'Kalender 2019'!$H37</f>
        <v>Sa</v>
      </c>
      <c r="B10" s="23">
        <f>+'Kalender 2019'!$G37</f>
        <v>43617</v>
      </c>
      <c r="C10" s="45"/>
      <c r="D10" s="19"/>
      <c r="E10" s="8"/>
      <c r="F10" s="8"/>
      <c r="G10" s="8"/>
    </row>
    <row r="11" spans="1:7" ht="14.25" customHeight="1" x14ac:dyDescent="0.3">
      <c r="A11" s="22" t="str">
        <f>+'Kalender 2019'!$H38</f>
        <v>So</v>
      </c>
      <c r="B11" s="23">
        <f>+'Kalender 2019'!$G38</f>
        <v>43618</v>
      </c>
      <c r="C11" s="45"/>
      <c r="D11" s="20"/>
      <c r="E11" s="445" t="s">
        <v>66</v>
      </c>
      <c r="F11" s="447" t="str">
        <f>+'Zuordnung KjE-Satz'!$B$29</f>
        <v>Mittlerer Dienst</v>
      </c>
      <c r="G11" s="448"/>
    </row>
    <row r="12" spans="1:7" x14ac:dyDescent="0.3">
      <c r="A12" s="17" t="str">
        <f>+'Kalender 2019'!$H39</f>
        <v>Mo</v>
      </c>
      <c r="B12" s="18">
        <f>+'Kalender 2019'!$G39</f>
        <v>43619</v>
      </c>
      <c r="C12" s="43">
        <v>0</v>
      </c>
      <c r="D12" s="19"/>
      <c r="E12" s="446"/>
      <c r="F12" s="449"/>
      <c r="G12" s="448"/>
    </row>
    <row r="13" spans="1:7" x14ac:dyDescent="0.3">
      <c r="A13" s="17" t="str">
        <f>+'Kalender 2019'!$H40</f>
        <v>Di</v>
      </c>
      <c r="B13" s="21">
        <f>+'Kalender 2019'!$G40</f>
        <v>43620</v>
      </c>
      <c r="C13" s="43">
        <v>0</v>
      </c>
      <c r="D13" s="19"/>
      <c r="E13" s="8"/>
      <c r="F13" s="8"/>
      <c r="G13" s="8"/>
    </row>
    <row r="14" spans="1:7" x14ac:dyDescent="0.3">
      <c r="A14" s="17" t="str">
        <f>+'Kalender 2019'!$H41</f>
        <v>Mi</v>
      </c>
      <c r="B14" s="18">
        <f>+'Kalender 2019'!$G41</f>
        <v>43621</v>
      </c>
      <c r="C14" s="43">
        <v>0</v>
      </c>
      <c r="D14" s="19"/>
      <c r="E14" s="429"/>
      <c r="F14" s="417"/>
      <c r="G14" s="417"/>
    </row>
    <row r="15" spans="1:7" x14ac:dyDescent="0.3">
      <c r="A15" s="17" t="str">
        <f>+'Kalender 2019'!$H42</f>
        <v>Do</v>
      </c>
      <c r="B15" s="21">
        <f>+'Kalender 2019'!$G42</f>
        <v>43622</v>
      </c>
      <c r="C15" s="43">
        <v>0</v>
      </c>
      <c r="D15" s="19"/>
      <c r="E15" s="429"/>
      <c r="F15" s="417"/>
      <c r="G15" s="417"/>
    </row>
    <row r="16" spans="1:7" x14ac:dyDescent="0.3">
      <c r="A16" s="17" t="str">
        <f>+'Kalender 2019'!$H43</f>
        <v>Fr</v>
      </c>
      <c r="B16" s="18">
        <f>+'Kalender 2019'!$G43</f>
        <v>43623</v>
      </c>
      <c r="C16" s="43">
        <v>0</v>
      </c>
      <c r="D16" s="19"/>
      <c r="E16" s="8"/>
      <c r="F16" s="8"/>
      <c r="G16" s="8"/>
    </row>
    <row r="17" spans="1:7" x14ac:dyDescent="0.3">
      <c r="A17" s="22" t="str">
        <f>+'Kalender 2019'!$H44</f>
        <v>Sa</v>
      </c>
      <c r="B17" s="23">
        <f>+'Kalender 2019'!$G44</f>
        <v>43624</v>
      </c>
      <c r="C17" s="45"/>
      <c r="D17" s="19"/>
      <c r="E17" s="8"/>
      <c r="F17" s="8"/>
      <c r="G17" s="8"/>
    </row>
    <row r="18" spans="1:7" ht="14.25" customHeight="1" x14ac:dyDescent="0.3">
      <c r="A18" s="22" t="str">
        <f>+'Kalender 2019'!$H45</f>
        <v>So</v>
      </c>
      <c r="B18" s="23">
        <f>+'Kalender 2019'!$G45</f>
        <v>43625</v>
      </c>
      <c r="C18" s="45"/>
      <c r="D18" s="19"/>
      <c r="E18" s="445" t="str">
        <f>+'Januar 2019'!E18:E22</f>
        <v>∑ abgerechneter Produktivstunden Vormonate inkl. Abrechnungsmonat:</v>
      </c>
      <c r="F18" s="34"/>
      <c r="G18" s="35"/>
    </row>
    <row r="19" spans="1:7" x14ac:dyDescent="0.3">
      <c r="A19" s="17" t="str">
        <f>+'Kalender 2019'!$H46</f>
        <v>Mo</v>
      </c>
      <c r="B19" s="18">
        <f>+'Kalender 2019'!$G46</f>
        <v>43626</v>
      </c>
      <c r="C19" s="43">
        <v>0</v>
      </c>
      <c r="D19" s="19"/>
      <c r="E19" s="451"/>
      <c r="F19" s="34"/>
      <c r="G19" s="35"/>
    </row>
    <row r="20" spans="1:7" x14ac:dyDescent="0.3">
      <c r="A20" s="17" t="str">
        <f>+'Kalender 2019'!$H47</f>
        <v>Di</v>
      </c>
      <c r="B20" s="18">
        <f>+'Kalender 2019'!$G47</f>
        <v>43627</v>
      </c>
      <c r="C20" s="43">
        <v>0</v>
      </c>
      <c r="D20" s="19"/>
      <c r="E20" s="451"/>
      <c r="F20" s="34">
        <f>Tabelle1!$B$22+Tabelle1!$B$23+Tabelle1!$B$24+Tabelle1!$B$25+Tabelle1!$B$26+Tabelle1!$B$27</f>
        <v>100</v>
      </c>
      <c r="G20" s="35"/>
    </row>
    <row r="21" spans="1:7" x14ac:dyDescent="0.3">
      <c r="A21" s="17" t="str">
        <f>+'Kalender 2019'!$H48</f>
        <v>Mi</v>
      </c>
      <c r="B21" s="18">
        <f>+'Kalender 2019'!$G48</f>
        <v>43628</v>
      </c>
      <c r="C21" s="43">
        <v>0</v>
      </c>
      <c r="D21" s="19"/>
      <c r="E21" s="451"/>
      <c r="F21" s="34"/>
      <c r="G21" s="35"/>
    </row>
    <row r="22" spans="1:7" x14ac:dyDescent="0.3">
      <c r="A22" s="17" t="str">
        <f>+'Kalender 2019'!$H49</f>
        <v>Do</v>
      </c>
      <c r="B22" s="21">
        <f>+'Kalender 2019'!$G49</f>
        <v>43629</v>
      </c>
      <c r="C22" s="43">
        <v>0</v>
      </c>
      <c r="D22" s="19"/>
      <c r="E22" s="446"/>
      <c r="F22" s="34"/>
      <c r="G22" s="35"/>
    </row>
    <row r="23" spans="1:7" x14ac:dyDescent="0.3">
      <c r="A23" s="17" t="str">
        <f>+'Kalender 2019'!$H50</f>
        <v>Fr</v>
      </c>
      <c r="B23" s="18">
        <f>+'Kalender 2019'!$G50</f>
        <v>43630</v>
      </c>
      <c r="C23" s="43">
        <v>0</v>
      </c>
      <c r="D23" s="19"/>
      <c r="E23" s="8"/>
      <c r="F23" s="8"/>
      <c r="G23" s="8"/>
    </row>
    <row r="24" spans="1:7" x14ac:dyDescent="0.3">
      <c r="A24" s="22" t="str">
        <f>+'Kalender 2019'!$H51</f>
        <v>Sa</v>
      </c>
      <c r="B24" s="23">
        <f>+'Kalender 2019'!$G51</f>
        <v>43631</v>
      </c>
      <c r="C24" s="45"/>
      <c r="D24" s="19"/>
      <c r="E24" s="8"/>
      <c r="F24" s="8"/>
      <c r="G24" s="8"/>
    </row>
    <row r="25" spans="1:7" x14ac:dyDescent="0.3">
      <c r="A25" s="22" t="str">
        <f>+'Kalender 2019'!$H52</f>
        <v>So</v>
      </c>
      <c r="B25" s="23">
        <f>+'Kalender 2019'!$G52</f>
        <v>43632</v>
      </c>
      <c r="C25" s="45"/>
      <c r="D25" s="19"/>
      <c r="E25" s="445" t="str">
        <f>+'Januar 2019'!E25:E29</f>
        <v>∑ abgerechneter Personalausgaben Vormonate inkl. Abrechnungsmonat:</v>
      </c>
      <c r="F25" s="34"/>
      <c r="G25" s="35"/>
    </row>
    <row r="26" spans="1:7" x14ac:dyDescent="0.3">
      <c r="A26" s="17" t="str">
        <f>+'Kalender 2019'!$H53</f>
        <v>Mo</v>
      </c>
      <c r="B26" s="18">
        <f>+'Kalender 2019'!$G53</f>
        <v>43633</v>
      </c>
      <c r="C26" s="43">
        <v>0</v>
      </c>
      <c r="D26" s="19"/>
      <c r="E26" s="451"/>
      <c r="F26" s="34"/>
      <c r="G26" s="35"/>
    </row>
    <row r="27" spans="1:7" x14ac:dyDescent="0.3">
      <c r="A27" s="17" t="str">
        <f>+'Kalender 2019'!$H54</f>
        <v>Di</v>
      </c>
      <c r="B27" s="18">
        <f>+'Kalender 2019'!$G54</f>
        <v>43634</v>
      </c>
      <c r="C27" s="43">
        <v>0</v>
      </c>
      <c r="D27" s="19"/>
      <c r="E27" s="451"/>
      <c r="F27" s="36">
        <f>Tabelle1!$C$22+Tabelle1!$C$23+Tabelle1!$C$24+Tabelle1!$C$25+Tabelle1!$C$26+Tabelle1!$C$27</f>
        <v>0</v>
      </c>
      <c r="G27" s="35"/>
    </row>
    <row r="28" spans="1:7" x14ac:dyDescent="0.3">
      <c r="A28" s="17" t="str">
        <f>+'Kalender 2019'!$H55</f>
        <v>Mi</v>
      </c>
      <c r="B28" s="18">
        <f>+'Kalender 2019'!$G55</f>
        <v>43635</v>
      </c>
      <c r="C28" s="43">
        <v>0</v>
      </c>
      <c r="D28" s="19"/>
      <c r="E28" s="451"/>
      <c r="F28" s="34"/>
      <c r="G28" s="35"/>
    </row>
    <row r="29" spans="1:7" x14ac:dyDescent="0.3">
      <c r="A29" s="17" t="str">
        <f>+'Kalender 2019'!$H56</f>
        <v>Do</v>
      </c>
      <c r="B29" s="21">
        <f>+'Kalender 2019'!$G56</f>
        <v>43636</v>
      </c>
      <c r="C29" s="43">
        <v>0</v>
      </c>
      <c r="D29" s="19"/>
      <c r="E29" s="446"/>
      <c r="F29" s="34"/>
      <c r="G29" s="35"/>
    </row>
    <row r="30" spans="1:7" x14ac:dyDescent="0.3">
      <c r="A30" s="17" t="str">
        <f>+'Kalender 2019'!$H57</f>
        <v>Fr</v>
      </c>
      <c r="B30" s="18">
        <f>+'Kalender 2019'!$G57</f>
        <v>43637</v>
      </c>
      <c r="C30" s="43">
        <v>0</v>
      </c>
      <c r="D30" s="19"/>
      <c r="E30" s="8"/>
      <c r="F30" s="8"/>
      <c r="G30" s="8"/>
    </row>
    <row r="31" spans="1:7" x14ac:dyDescent="0.3">
      <c r="A31" s="22" t="str">
        <f>+'Kalender 2019'!$H58</f>
        <v>Sa</v>
      </c>
      <c r="B31" s="23">
        <f>+'Kalender 2019'!$G58</f>
        <v>43638</v>
      </c>
      <c r="C31" s="45"/>
      <c r="D31" s="19"/>
      <c r="E31" s="8"/>
      <c r="F31" s="8"/>
      <c r="G31" s="8"/>
    </row>
    <row r="32" spans="1:7" ht="14.25" customHeight="1" x14ac:dyDescent="0.3">
      <c r="A32" s="22" t="str">
        <f>+'Kalender 2019'!$H59</f>
        <v>So</v>
      </c>
      <c r="B32" s="23">
        <f>+'Kalender 2019'!$G59</f>
        <v>43639</v>
      </c>
      <c r="C32" s="45"/>
      <c r="D32" s="19"/>
      <c r="E32" s="445" t="str">
        <f>+'Januar 2019'!E32:E36</f>
        <v>Personalausgaben p. a.:</v>
      </c>
      <c r="F32" s="34"/>
      <c r="G32" s="35"/>
    </row>
    <row r="33" spans="1:7" x14ac:dyDescent="0.3">
      <c r="A33" s="17" t="str">
        <f>+'Kalender 2019'!$H60</f>
        <v>Mo</v>
      </c>
      <c r="B33" s="18">
        <f>+'Kalender 2019'!$G60</f>
        <v>43640</v>
      </c>
      <c r="C33" s="43">
        <v>0</v>
      </c>
      <c r="D33" s="19"/>
      <c r="E33" s="451"/>
      <c r="F33" s="34"/>
      <c r="G33" s="35"/>
    </row>
    <row r="34" spans="1:7" x14ac:dyDescent="0.3">
      <c r="A34" s="17" t="str">
        <f>+'Kalender 2019'!$H61</f>
        <v>Di</v>
      </c>
      <c r="B34" s="18">
        <f>+'Kalender 2019'!$G61</f>
        <v>43641</v>
      </c>
      <c r="C34" s="43">
        <v>0</v>
      </c>
      <c r="D34" s="19"/>
      <c r="E34" s="451"/>
      <c r="F34" s="36">
        <f>+'Zuordnung KjE-Satz'!C$51</f>
        <v>0</v>
      </c>
      <c r="G34" s="35"/>
    </row>
    <row r="35" spans="1:7" x14ac:dyDescent="0.3">
      <c r="A35" s="17" t="str">
        <f>+'Kalender 2019'!$H62</f>
        <v>Mi</v>
      </c>
      <c r="B35" s="18">
        <f>+'Kalender 2019'!$G62</f>
        <v>43642</v>
      </c>
      <c r="C35" s="43">
        <v>0</v>
      </c>
      <c r="D35" s="19"/>
      <c r="E35" s="451"/>
      <c r="F35" s="34"/>
      <c r="G35" s="35"/>
    </row>
    <row r="36" spans="1:7" x14ac:dyDescent="0.3">
      <c r="A36" s="17" t="str">
        <f>+'Kalender 2019'!$H63</f>
        <v>Do</v>
      </c>
      <c r="B36" s="21">
        <f>+'Kalender 2019'!$G63</f>
        <v>43643</v>
      </c>
      <c r="C36" s="43">
        <v>0</v>
      </c>
      <c r="D36" s="19"/>
      <c r="E36" s="446"/>
      <c r="F36" s="34"/>
      <c r="G36" s="35"/>
    </row>
    <row r="37" spans="1:7" x14ac:dyDescent="0.3">
      <c r="A37" s="17" t="str">
        <f>+'Kalender 2019'!$H64</f>
        <v>Fr</v>
      </c>
      <c r="B37" s="18">
        <f>+'Kalender 2019'!$G64</f>
        <v>43644</v>
      </c>
      <c r="C37" s="43">
        <v>0</v>
      </c>
      <c r="D37" s="19"/>
      <c r="E37" s="8"/>
      <c r="F37" s="8"/>
      <c r="G37" s="8"/>
    </row>
    <row r="38" spans="1:7" x14ac:dyDescent="0.3">
      <c r="A38" s="22" t="str">
        <f>+'Kalender 2019'!$H65</f>
        <v>Sa</v>
      </c>
      <c r="B38" s="23">
        <f>+'Kalender 2019'!$G65</f>
        <v>43645</v>
      </c>
      <c r="C38" s="45"/>
      <c r="D38" s="19"/>
      <c r="E38" s="8"/>
      <c r="F38" s="8"/>
      <c r="G38" s="8"/>
    </row>
    <row r="39" spans="1:7" x14ac:dyDescent="0.3">
      <c r="A39" s="22" t="str">
        <f>+'Kalender 2019'!$H66</f>
        <v>So</v>
      </c>
      <c r="B39" s="23">
        <f>+'Kalender 2019'!$G66</f>
        <v>43646</v>
      </c>
      <c r="C39" s="45"/>
      <c r="D39" s="19"/>
      <c r="E39" s="8"/>
      <c r="F39" s="8"/>
      <c r="G39" s="8"/>
    </row>
    <row r="40" spans="1:7" x14ac:dyDescent="0.3">
      <c r="A40" s="452" t="str">
        <f>+'Januar 2019'!A41:B41</f>
        <v>∑ Produktivstunden:</v>
      </c>
      <c r="B40" s="453"/>
      <c r="C40" s="46">
        <f>SUM(C10:C39)</f>
        <v>0</v>
      </c>
      <c r="D40" s="24"/>
      <c r="E40" s="2"/>
      <c r="F40" s="24"/>
      <c r="G40" s="8"/>
    </row>
    <row r="41" spans="1:7" x14ac:dyDescent="0.3">
      <c r="A41" s="8"/>
      <c r="B41" s="8"/>
      <c r="C41" s="8"/>
      <c r="D41" s="8"/>
      <c r="E41" s="8"/>
      <c r="F41" s="8"/>
      <c r="G41" s="8"/>
    </row>
    <row r="42" spans="1:7" s="8" customFormat="1" x14ac:dyDescent="0.3">
      <c r="A42" s="39" t="str">
        <f>+'Januar 2019'!A43</f>
        <v>Personalausgaben mtl.:</v>
      </c>
      <c r="B42" s="40"/>
      <c r="C42" s="30">
        <f>C40*F9</f>
        <v>0</v>
      </c>
      <c r="D42" s="25"/>
    </row>
    <row r="43" spans="1:7" x14ac:dyDescent="0.3">
      <c r="A43" s="8"/>
      <c r="B43" s="8"/>
      <c r="C43" s="8"/>
      <c r="D43" s="8"/>
      <c r="E43" s="8"/>
      <c r="F43" s="8"/>
      <c r="G43" s="8"/>
    </row>
    <row r="44" spans="1:7" s="8" customFormat="1" ht="42.75" customHeight="1" x14ac:dyDescent="0.3">
      <c r="A44" s="39" t="str">
        <f>+'Januar 2019'!A45</f>
        <v xml:space="preserve">Datum/Unterschrift des Beschäftigten: </v>
      </c>
      <c r="B44" s="40"/>
      <c r="C44" s="7"/>
      <c r="E44" s="42" t="str">
        <f>+'Januar 2019'!E45</f>
        <v>Datum/Unterschrift des Vorgesetzten:</v>
      </c>
      <c r="F44" s="450"/>
      <c r="G44" s="406"/>
    </row>
  </sheetData>
  <mergeCells count="17">
    <mergeCell ref="F44:G44"/>
    <mergeCell ref="E18:E22"/>
    <mergeCell ref="A40:B40"/>
    <mergeCell ref="E25:E29"/>
    <mergeCell ref="E32:E36"/>
    <mergeCell ref="E14:E15"/>
    <mergeCell ref="F14:G15"/>
    <mergeCell ref="A1:G1"/>
    <mergeCell ref="A3:B3"/>
    <mergeCell ref="C3:E3"/>
    <mergeCell ref="A4:B4"/>
    <mergeCell ref="C4:G4"/>
    <mergeCell ref="A5:B5"/>
    <mergeCell ref="C5:G5"/>
    <mergeCell ref="A9:B9"/>
    <mergeCell ref="E11:E12"/>
    <mergeCell ref="F11:G1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G45"/>
  <sheetViews>
    <sheetView showGridLines="0" topLeftCell="A13" zoomScale="115" zoomScaleNormal="115" workbookViewId="0">
      <selection activeCell="E7" sqref="E7"/>
    </sheetView>
  </sheetViews>
  <sheetFormatPr baseColWidth="10" defaultRowHeight="14" x14ac:dyDescent="0.3"/>
  <cols>
    <col min="5" max="5" width="16.58203125" customWidth="1"/>
  </cols>
  <sheetData>
    <row r="1" spans="1:7" ht="28.5" thickBot="1" x14ac:dyDescent="0.35">
      <c r="A1" s="430" t="s">
        <v>62</v>
      </c>
      <c r="B1" s="431"/>
      <c r="C1" s="431"/>
      <c r="D1" s="431"/>
      <c r="E1" s="431"/>
      <c r="F1" s="431"/>
      <c r="G1" s="432"/>
    </row>
    <row r="2" spans="1:7" ht="28" x14ac:dyDescent="0.3">
      <c r="A2" s="10"/>
      <c r="B2" s="10"/>
      <c r="C2" s="10"/>
      <c r="D2" s="10"/>
      <c r="E2" s="10"/>
      <c r="F2" s="10"/>
      <c r="G2" s="10"/>
    </row>
    <row r="3" spans="1:7" x14ac:dyDescent="0.3">
      <c r="A3" s="433" t="s">
        <v>63</v>
      </c>
      <c r="B3" s="434"/>
      <c r="C3" s="435">
        <f>+'Zuordnung KjE-Satz'!C18:C18</f>
        <v>0</v>
      </c>
      <c r="D3" s="436"/>
      <c r="E3" s="436"/>
      <c r="F3" s="11"/>
      <c r="G3" s="12"/>
    </row>
    <row r="4" spans="1:7" ht="14.25" customHeight="1" x14ac:dyDescent="0.3">
      <c r="A4" s="437" t="s">
        <v>64</v>
      </c>
      <c r="B4" s="438"/>
      <c r="C4" s="439">
        <f>+'Zuordnung KjE-Satz'!C20:D20</f>
        <v>0</v>
      </c>
      <c r="D4" s="440"/>
      <c r="E4" s="440"/>
      <c r="F4" s="440"/>
      <c r="G4" s="440"/>
    </row>
    <row r="5" spans="1:7" x14ac:dyDescent="0.3">
      <c r="A5" s="433" t="s">
        <v>118</v>
      </c>
      <c r="B5" s="434"/>
      <c r="C5" s="441">
        <f>+'Zuordnung KjE-Satz'!C16:C16</f>
        <v>0</v>
      </c>
      <c r="D5" s="442"/>
      <c r="E5" s="442"/>
      <c r="F5" s="405"/>
      <c r="G5" s="405"/>
    </row>
    <row r="6" spans="1:7" x14ac:dyDescent="0.3">
      <c r="A6" s="13"/>
      <c r="B6" s="13"/>
      <c r="C6" s="4"/>
      <c r="D6" s="5"/>
      <c r="E6" s="6"/>
      <c r="F6" s="6"/>
      <c r="G6" s="6"/>
    </row>
    <row r="7" spans="1:7" s="8" customFormat="1" ht="28" x14ac:dyDescent="0.3">
      <c r="A7" s="39" t="str">
        <f>+'Januar 2019'!A7</f>
        <v>Produktivstunden p. a.:</v>
      </c>
      <c r="B7" s="40"/>
      <c r="C7" s="26" t="e">
        <f>+'Zuordnung KjE-Satz'!#REF!</f>
        <v>#REF!</v>
      </c>
      <c r="D7" s="6"/>
      <c r="E7" s="14" t="s">
        <v>119</v>
      </c>
      <c r="F7" s="37" t="e">
        <f>+'Zuordnung KjE-Satz'!#REF!</f>
        <v>#REF!</v>
      </c>
      <c r="G7" s="38"/>
    </row>
    <row r="8" spans="1:7" x14ac:dyDescent="0.3">
      <c r="A8" s="8"/>
      <c r="B8" s="8"/>
      <c r="C8" s="8"/>
      <c r="D8" s="3"/>
      <c r="E8" s="8"/>
      <c r="F8" s="8"/>
      <c r="G8" s="8"/>
    </row>
    <row r="9" spans="1:7" ht="42" x14ac:dyDescent="0.3">
      <c r="A9" s="443" t="str">
        <f>+'Kalender 2019'!A71</f>
        <v>Juli 2019</v>
      </c>
      <c r="B9" s="444"/>
      <c r="C9" s="15" t="s">
        <v>65</v>
      </c>
      <c r="D9" s="16"/>
      <c r="E9" s="41" t="str">
        <f>+'Januar 2019'!E9</f>
        <v>SEK-Stundensatz</v>
      </c>
      <c r="F9" s="27">
        <f>+'Zuordnung KjE-Satz'!$C$47</f>
        <v>0</v>
      </c>
      <c r="G9" s="8"/>
    </row>
    <row r="10" spans="1:7" x14ac:dyDescent="0.3">
      <c r="A10" s="17" t="str">
        <f>+'Kalender 2019'!$B72</f>
        <v>Mo</v>
      </c>
      <c r="B10" s="18">
        <f>+'Kalender 2019'!$A72</f>
        <v>43647</v>
      </c>
      <c r="C10" s="43">
        <v>0</v>
      </c>
      <c r="D10" s="19"/>
      <c r="E10" s="8"/>
      <c r="F10" s="8"/>
      <c r="G10" s="8"/>
    </row>
    <row r="11" spans="1:7" ht="14.25" customHeight="1" x14ac:dyDescent="0.3">
      <c r="A11" s="17" t="str">
        <f>+'Kalender 2019'!$B73</f>
        <v>Di</v>
      </c>
      <c r="B11" s="18">
        <f>+'Kalender 2019'!$A73</f>
        <v>43648</v>
      </c>
      <c r="C11" s="44">
        <v>0</v>
      </c>
      <c r="D11" s="20"/>
      <c r="E11" s="445" t="s">
        <v>66</v>
      </c>
      <c r="F11" s="447" t="str">
        <f>+'Zuordnung KjE-Satz'!$B$29</f>
        <v>Mittlerer Dienst</v>
      </c>
      <c r="G11" s="448"/>
    </row>
    <row r="12" spans="1:7" x14ac:dyDescent="0.3">
      <c r="A12" s="17" t="str">
        <f>+'Kalender 2019'!$B74</f>
        <v>Mi</v>
      </c>
      <c r="B12" s="18">
        <f>+'Kalender 2019'!$A74</f>
        <v>43649</v>
      </c>
      <c r="C12" s="43">
        <v>0</v>
      </c>
      <c r="D12" s="19"/>
      <c r="E12" s="446"/>
      <c r="F12" s="449"/>
      <c r="G12" s="448"/>
    </row>
    <row r="13" spans="1:7" x14ac:dyDescent="0.3">
      <c r="A13" s="17" t="str">
        <f>+'Kalender 2019'!$B75</f>
        <v>Do</v>
      </c>
      <c r="B13" s="21">
        <f>+'Kalender 2019'!$A75</f>
        <v>43650</v>
      </c>
      <c r="C13" s="43">
        <v>0</v>
      </c>
      <c r="D13" s="19"/>
      <c r="E13" s="8"/>
      <c r="F13" s="8"/>
      <c r="G13" s="8"/>
    </row>
    <row r="14" spans="1:7" x14ac:dyDescent="0.3">
      <c r="A14" s="17" t="str">
        <f>+'Kalender 2019'!$B76</f>
        <v>Fr</v>
      </c>
      <c r="B14" s="18">
        <f>+'Kalender 2019'!$A76</f>
        <v>43651</v>
      </c>
      <c r="C14" s="44">
        <v>0</v>
      </c>
      <c r="D14" s="19"/>
      <c r="E14" s="429"/>
      <c r="F14" s="417"/>
      <c r="G14" s="417"/>
    </row>
    <row r="15" spans="1:7" x14ac:dyDescent="0.3">
      <c r="A15" s="22" t="str">
        <f>+'Kalender 2019'!$B77</f>
        <v>Sa</v>
      </c>
      <c r="B15" s="23">
        <f>+'Kalender 2019'!$A77</f>
        <v>43652</v>
      </c>
      <c r="C15" s="45"/>
      <c r="D15" s="19"/>
      <c r="E15" s="429"/>
      <c r="F15" s="417"/>
      <c r="G15" s="417"/>
    </row>
    <row r="16" spans="1:7" x14ac:dyDescent="0.3">
      <c r="A16" s="22" t="str">
        <f>+'Kalender 2019'!$B78</f>
        <v>So</v>
      </c>
      <c r="B16" s="23">
        <f>+'Kalender 2019'!$A78</f>
        <v>43653</v>
      </c>
      <c r="C16" s="45"/>
      <c r="D16" s="19"/>
      <c r="E16" s="8"/>
      <c r="F16" s="8"/>
      <c r="G16" s="8"/>
    </row>
    <row r="17" spans="1:7" x14ac:dyDescent="0.3">
      <c r="A17" s="17" t="str">
        <f>+'Kalender 2019'!$B79</f>
        <v>Mo</v>
      </c>
      <c r="B17" s="18">
        <f>+'Kalender 2019'!$A79</f>
        <v>43654</v>
      </c>
      <c r="C17" s="43">
        <v>0</v>
      </c>
      <c r="D17" s="19"/>
      <c r="E17" s="8"/>
      <c r="F17" s="8"/>
      <c r="G17" s="8"/>
    </row>
    <row r="18" spans="1:7" ht="14.25" customHeight="1" x14ac:dyDescent="0.3">
      <c r="A18" s="17" t="str">
        <f>+'Kalender 2019'!$B80</f>
        <v>Di</v>
      </c>
      <c r="B18" s="18">
        <f>+'Kalender 2019'!$A80</f>
        <v>43655</v>
      </c>
      <c r="C18" s="43">
        <v>0</v>
      </c>
      <c r="D18" s="19"/>
      <c r="E18" s="445" t="str">
        <f>+'Januar 2019'!E18:E22</f>
        <v>∑ abgerechneter Produktivstunden Vormonate inkl. Abrechnungsmonat:</v>
      </c>
      <c r="F18" s="34"/>
      <c r="G18" s="35"/>
    </row>
    <row r="19" spans="1:7" x14ac:dyDescent="0.3">
      <c r="A19" s="17" t="str">
        <f>+'Kalender 2019'!$B81</f>
        <v>Mi</v>
      </c>
      <c r="B19" s="18">
        <f>+'Kalender 2019'!$A81</f>
        <v>43656</v>
      </c>
      <c r="C19" s="43">
        <v>0</v>
      </c>
      <c r="D19" s="19"/>
      <c r="E19" s="451"/>
      <c r="F19" s="34"/>
      <c r="G19" s="35"/>
    </row>
    <row r="20" spans="1:7" x14ac:dyDescent="0.3">
      <c r="A20" s="17" t="str">
        <f>+'Kalender 2019'!$B82</f>
        <v>Do</v>
      </c>
      <c r="B20" s="18">
        <f>+'Kalender 2019'!$A82</f>
        <v>43657</v>
      </c>
      <c r="C20" s="43">
        <v>0</v>
      </c>
      <c r="D20" s="19"/>
      <c r="E20" s="451"/>
      <c r="F20" s="34">
        <f>Tabelle1!$B$22+Tabelle1!$B$23+Tabelle1!$B$24+Tabelle1!$B$25+Tabelle1!$B$26+Tabelle1!$B$27+Tabelle1!$B$28</f>
        <v>100</v>
      </c>
      <c r="G20" s="35"/>
    </row>
    <row r="21" spans="1:7" x14ac:dyDescent="0.3">
      <c r="A21" s="17" t="str">
        <f>+'Kalender 2019'!$B83</f>
        <v>Fr</v>
      </c>
      <c r="B21" s="18">
        <f>+'Kalender 2019'!$A83</f>
        <v>43658</v>
      </c>
      <c r="C21" s="44">
        <v>0</v>
      </c>
      <c r="D21" s="19"/>
      <c r="E21" s="451"/>
      <c r="F21" s="34"/>
      <c r="G21" s="35"/>
    </row>
    <row r="22" spans="1:7" x14ac:dyDescent="0.3">
      <c r="A22" s="22" t="str">
        <f>+'Kalender 2019'!$B84</f>
        <v>Sa</v>
      </c>
      <c r="B22" s="23">
        <f>+'Kalender 2019'!$A84</f>
        <v>43659</v>
      </c>
      <c r="C22" s="45"/>
      <c r="D22" s="19"/>
      <c r="E22" s="446"/>
      <c r="F22" s="34"/>
      <c r="G22" s="35"/>
    </row>
    <row r="23" spans="1:7" x14ac:dyDescent="0.3">
      <c r="A23" s="22" t="str">
        <f>+'Kalender 2019'!$B85</f>
        <v>So</v>
      </c>
      <c r="B23" s="23">
        <f>+'Kalender 2019'!$A85</f>
        <v>43660</v>
      </c>
      <c r="C23" s="45"/>
      <c r="D23" s="19"/>
      <c r="E23" s="8"/>
      <c r="F23" s="8"/>
      <c r="G23" s="8"/>
    </row>
    <row r="24" spans="1:7" x14ac:dyDescent="0.3">
      <c r="A24" s="17" t="str">
        <f>+'Kalender 2019'!$B86</f>
        <v>Mo</v>
      </c>
      <c r="B24" s="18">
        <f>+'Kalender 2019'!$A86</f>
        <v>43661</v>
      </c>
      <c r="C24" s="43">
        <v>0</v>
      </c>
      <c r="D24" s="19"/>
      <c r="E24" s="8"/>
      <c r="F24" s="8"/>
      <c r="G24" s="8"/>
    </row>
    <row r="25" spans="1:7" ht="14.25" customHeight="1" x14ac:dyDescent="0.3">
      <c r="A25" s="17" t="str">
        <f>+'Kalender 2019'!$B87</f>
        <v>Di</v>
      </c>
      <c r="B25" s="18">
        <f>+'Kalender 2019'!$A87</f>
        <v>43662</v>
      </c>
      <c r="C25" s="43">
        <v>0</v>
      </c>
      <c r="D25" s="19"/>
      <c r="E25" s="445" t="str">
        <f>+'Januar 2019'!E25:E29</f>
        <v>∑ abgerechneter Personalausgaben Vormonate inkl. Abrechnungsmonat:</v>
      </c>
      <c r="F25" s="34"/>
      <c r="G25" s="35"/>
    </row>
    <row r="26" spans="1:7" x14ac:dyDescent="0.3">
      <c r="A26" s="17" t="str">
        <f>+'Kalender 2019'!$B88</f>
        <v>Mi</v>
      </c>
      <c r="B26" s="18">
        <f>+'Kalender 2019'!$A88</f>
        <v>43663</v>
      </c>
      <c r="C26" s="43">
        <v>0</v>
      </c>
      <c r="D26" s="19"/>
      <c r="E26" s="451"/>
      <c r="F26" s="34"/>
      <c r="G26" s="35"/>
    </row>
    <row r="27" spans="1:7" x14ac:dyDescent="0.3">
      <c r="A27" s="17" t="str">
        <f>+'Kalender 2019'!$B89</f>
        <v>Do</v>
      </c>
      <c r="B27" s="18">
        <f>+'Kalender 2019'!$A89</f>
        <v>43664</v>
      </c>
      <c r="C27" s="43">
        <v>0</v>
      </c>
      <c r="D27" s="19"/>
      <c r="E27" s="451"/>
      <c r="F27" s="36">
        <f>Tabelle1!$C$22+Tabelle1!$C$23+Tabelle1!$C$24+Tabelle1!$C$25+Tabelle1!$C$26+Tabelle1!$C$27+Tabelle1!$C$28</f>
        <v>0</v>
      </c>
      <c r="G27" s="35"/>
    </row>
    <row r="28" spans="1:7" x14ac:dyDescent="0.3">
      <c r="A28" s="17" t="str">
        <f>+'Kalender 2019'!$B90</f>
        <v>Fr</v>
      </c>
      <c r="B28" s="18">
        <f>+'Kalender 2019'!$A90</f>
        <v>43665</v>
      </c>
      <c r="C28" s="44">
        <v>0</v>
      </c>
      <c r="D28" s="19"/>
      <c r="E28" s="451"/>
      <c r="F28" s="34"/>
      <c r="G28" s="35"/>
    </row>
    <row r="29" spans="1:7" x14ac:dyDescent="0.3">
      <c r="A29" s="22" t="str">
        <f>+'Kalender 2019'!$B91</f>
        <v>Sa</v>
      </c>
      <c r="B29" s="23">
        <f>+'Kalender 2019'!$A91</f>
        <v>43666</v>
      </c>
      <c r="C29" s="45"/>
      <c r="D29" s="19"/>
      <c r="E29" s="446"/>
      <c r="F29" s="34"/>
      <c r="G29" s="35"/>
    </row>
    <row r="30" spans="1:7" x14ac:dyDescent="0.3">
      <c r="A30" s="22" t="str">
        <f>+'Kalender 2019'!$B92</f>
        <v>So</v>
      </c>
      <c r="B30" s="23">
        <f>+'Kalender 2019'!$A92</f>
        <v>43667</v>
      </c>
      <c r="C30" s="45"/>
      <c r="D30" s="19"/>
      <c r="E30" s="8"/>
      <c r="F30" s="8"/>
      <c r="G30" s="8"/>
    </row>
    <row r="31" spans="1:7" x14ac:dyDescent="0.3">
      <c r="A31" s="17" t="str">
        <f>+'Kalender 2019'!$B93</f>
        <v>Mo</v>
      </c>
      <c r="B31" s="18">
        <f>+'Kalender 2019'!$A93</f>
        <v>43668</v>
      </c>
      <c r="C31" s="43">
        <v>0</v>
      </c>
      <c r="D31" s="19"/>
      <c r="E31" s="8"/>
      <c r="F31" s="8"/>
      <c r="G31" s="8"/>
    </row>
    <row r="32" spans="1:7" ht="14.25" customHeight="1" x14ac:dyDescent="0.3">
      <c r="A32" s="17" t="str">
        <f>+'Kalender 2019'!$B94</f>
        <v>Di</v>
      </c>
      <c r="B32" s="18">
        <f>+'Kalender 2019'!$A94</f>
        <v>43669</v>
      </c>
      <c r="C32" s="43">
        <v>0</v>
      </c>
      <c r="D32" s="19"/>
      <c r="E32" s="445" t="str">
        <f>+'Januar 2019'!E32:E36</f>
        <v>Personalausgaben p. a.:</v>
      </c>
      <c r="F32" s="34"/>
      <c r="G32" s="35"/>
    </row>
    <row r="33" spans="1:7" x14ac:dyDescent="0.3">
      <c r="A33" s="17" t="str">
        <f>+'Kalender 2019'!$B95</f>
        <v>Mi</v>
      </c>
      <c r="B33" s="18">
        <f>+'Kalender 2019'!$A95</f>
        <v>43670</v>
      </c>
      <c r="C33" s="43">
        <v>0</v>
      </c>
      <c r="D33" s="19"/>
      <c r="E33" s="451"/>
      <c r="F33" s="34"/>
      <c r="G33" s="35"/>
    </row>
    <row r="34" spans="1:7" x14ac:dyDescent="0.3">
      <c r="A34" s="17" t="str">
        <f>+'Kalender 2019'!$B96</f>
        <v>Do</v>
      </c>
      <c r="B34" s="18">
        <f>+'Kalender 2019'!$A96</f>
        <v>43671</v>
      </c>
      <c r="C34" s="43">
        <v>0</v>
      </c>
      <c r="D34" s="19"/>
      <c r="E34" s="451"/>
      <c r="F34" s="36">
        <f>+'Zuordnung KjE-Satz'!$C$51</f>
        <v>0</v>
      </c>
      <c r="G34" s="35"/>
    </row>
    <row r="35" spans="1:7" x14ac:dyDescent="0.3">
      <c r="A35" s="17" t="str">
        <f>+'Kalender 2019'!$B97</f>
        <v>Fr</v>
      </c>
      <c r="B35" s="18">
        <f>+'Kalender 2019'!$A97</f>
        <v>43672</v>
      </c>
      <c r="C35" s="44">
        <v>0</v>
      </c>
      <c r="D35" s="19"/>
      <c r="E35" s="451"/>
      <c r="F35" s="34"/>
      <c r="G35" s="35"/>
    </row>
    <row r="36" spans="1:7" x14ac:dyDescent="0.3">
      <c r="A36" s="22" t="str">
        <f>+'Kalender 2019'!$B98</f>
        <v>Sa</v>
      </c>
      <c r="B36" s="23">
        <f>+'Kalender 2019'!$A98</f>
        <v>43673</v>
      </c>
      <c r="C36" s="45"/>
      <c r="D36" s="19"/>
      <c r="E36" s="446"/>
      <c r="F36" s="34"/>
      <c r="G36" s="35"/>
    </row>
    <row r="37" spans="1:7" x14ac:dyDescent="0.3">
      <c r="A37" s="22" t="str">
        <f>+'Kalender 2019'!$B99</f>
        <v>So</v>
      </c>
      <c r="B37" s="23">
        <f>+'Kalender 2019'!$A99</f>
        <v>43674</v>
      </c>
      <c r="C37" s="45"/>
      <c r="D37" s="19"/>
      <c r="E37" s="8"/>
      <c r="F37" s="8"/>
      <c r="G37" s="8"/>
    </row>
    <row r="38" spans="1:7" x14ac:dyDescent="0.3">
      <c r="A38" s="17" t="str">
        <f>+'Kalender 2019'!$B100</f>
        <v>Mo</v>
      </c>
      <c r="B38" s="18">
        <f>+'Kalender 2019'!$A100</f>
        <v>43675</v>
      </c>
      <c r="C38" s="43">
        <v>0</v>
      </c>
      <c r="D38" s="19"/>
      <c r="E38" s="8"/>
      <c r="F38" s="8"/>
      <c r="G38" s="8"/>
    </row>
    <row r="39" spans="1:7" x14ac:dyDescent="0.3">
      <c r="A39" s="17" t="str">
        <f>+'Kalender 2019'!$B101</f>
        <v>Di</v>
      </c>
      <c r="B39" s="18">
        <f>+'Kalender 2019'!$A101</f>
        <v>43676</v>
      </c>
      <c r="C39" s="43">
        <v>0</v>
      </c>
      <c r="D39" s="19"/>
      <c r="E39" s="8"/>
      <c r="F39" s="8"/>
      <c r="G39" s="8"/>
    </row>
    <row r="40" spans="1:7" x14ac:dyDescent="0.3">
      <c r="A40" s="17" t="str">
        <f>+'Kalender 2019'!$B102</f>
        <v>Mi</v>
      </c>
      <c r="B40" s="18">
        <f>+'Kalender 2019'!$A102</f>
        <v>43677</v>
      </c>
      <c r="C40" s="43">
        <v>0</v>
      </c>
      <c r="D40" s="19"/>
      <c r="E40" s="8"/>
      <c r="F40" s="8"/>
      <c r="G40" s="8"/>
    </row>
    <row r="41" spans="1:7" x14ac:dyDescent="0.3">
      <c r="A41" s="452" t="str">
        <f>+'Januar 2019'!A41:B41</f>
        <v>∑ Produktivstunden:</v>
      </c>
      <c r="B41" s="453"/>
      <c r="C41" s="46">
        <f>SUM(C10:C40)</f>
        <v>0</v>
      </c>
      <c r="D41" s="24"/>
      <c r="E41" s="2"/>
      <c r="F41" s="24"/>
      <c r="G41" s="8"/>
    </row>
    <row r="42" spans="1:7" x14ac:dyDescent="0.3">
      <c r="A42" s="8"/>
      <c r="B42" s="8"/>
      <c r="C42" s="8"/>
      <c r="D42" s="8"/>
      <c r="E42" s="8"/>
      <c r="F42" s="8"/>
      <c r="G42" s="8"/>
    </row>
    <row r="43" spans="1:7" s="8" customFormat="1" x14ac:dyDescent="0.3">
      <c r="A43" s="39" t="str">
        <f>+'Januar 2019'!A43</f>
        <v>Personalausgaben mtl.:</v>
      </c>
      <c r="B43" s="40"/>
      <c r="C43" s="30">
        <f>C41*F9</f>
        <v>0</v>
      </c>
      <c r="D43" s="25"/>
    </row>
    <row r="44" spans="1:7" x14ac:dyDescent="0.3">
      <c r="A44" s="8"/>
      <c r="B44" s="8"/>
      <c r="C44" s="8"/>
      <c r="D44" s="8"/>
      <c r="E44" s="8"/>
      <c r="F44" s="8"/>
      <c r="G44" s="8"/>
    </row>
    <row r="45" spans="1:7" s="8" customFormat="1" ht="42.75" customHeight="1" x14ac:dyDescent="0.3">
      <c r="A45" s="39" t="str">
        <f>+'Januar 2019'!A45</f>
        <v xml:space="preserve">Datum/Unterschrift des Beschäftigten: </v>
      </c>
      <c r="B45" s="40"/>
      <c r="C45" s="7"/>
      <c r="E45" s="42" t="str">
        <f>+'Januar 2019'!E45</f>
        <v>Datum/Unterschrift des Vorgesetzten:</v>
      </c>
      <c r="F45" s="450"/>
      <c r="G45" s="406"/>
    </row>
  </sheetData>
  <mergeCells count="17">
    <mergeCell ref="F45:G45"/>
    <mergeCell ref="E18:E22"/>
    <mergeCell ref="A41:B41"/>
    <mergeCell ref="E25:E29"/>
    <mergeCell ref="E32:E36"/>
    <mergeCell ref="E14:E15"/>
    <mergeCell ref="F14:G15"/>
    <mergeCell ref="A1:G1"/>
    <mergeCell ref="A3:B3"/>
    <mergeCell ref="C3:E3"/>
    <mergeCell ref="A4:B4"/>
    <mergeCell ref="C4:G4"/>
    <mergeCell ref="A5:B5"/>
    <mergeCell ref="C5:G5"/>
    <mergeCell ref="A9:B9"/>
    <mergeCell ref="E11:E12"/>
    <mergeCell ref="F11:G1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G45"/>
  <sheetViews>
    <sheetView showGridLines="0" topLeftCell="A13" zoomScale="115" zoomScaleNormal="115" workbookViewId="0">
      <selection activeCell="E7" sqref="E7"/>
    </sheetView>
  </sheetViews>
  <sheetFormatPr baseColWidth="10" defaultRowHeight="14" x14ac:dyDescent="0.3"/>
  <cols>
    <col min="5" max="5" width="16.58203125" customWidth="1"/>
  </cols>
  <sheetData>
    <row r="1" spans="1:7" ht="28.5" thickBot="1" x14ac:dyDescent="0.35">
      <c r="A1" s="430" t="s">
        <v>62</v>
      </c>
      <c r="B1" s="431"/>
      <c r="C1" s="431"/>
      <c r="D1" s="431"/>
      <c r="E1" s="431"/>
      <c r="F1" s="431"/>
      <c r="G1" s="432"/>
    </row>
    <row r="2" spans="1:7" ht="28" x14ac:dyDescent="0.3">
      <c r="A2" s="10"/>
      <c r="B2" s="10"/>
      <c r="C2" s="10"/>
      <c r="D2" s="10"/>
      <c r="E2" s="10"/>
      <c r="F2" s="10"/>
      <c r="G2" s="10"/>
    </row>
    <row r="3" spans="1:7" x14ac:dyDescent="0.3">
      <c r="A3" s="433" t="s">
        <v>63</v>
      </c>
      <c r="B3" s="434"/>
      <c r="C3" s="435">
        <f>+'Zuordnung KjE-Satz'!C18:C18</f>
        <v>0</v>
      </c>
      <c r="D3" s="436"/>
      <c r="E3" s="436"/>
      <c r="F3" s="11"/>
      <c r="G3" s="12"/>
    </row>
    <row r="4" spans="1:7" ht="14.25" customHeight="1" x14ac:dyDescent="0.3">
      <c r="A4" s="437" t="s">
        <v>64</v>
      </c>
      <c r="B4" s="438"/>
      <c r="C4" s="439">
        <f>+'Zuordnung KjE-Satz'!C20:D20</f>
        <v>0</v>
      </c>
      <c r="D4" s="440"/>
      <c r="E4" s="440"/>
      <c r="F4" s="440"/>
      <c r="G4" s="440"/>
    </row>
    <row r="5" spans="1:7" x14ac:dyDescent="0.3">
      <c r="A5" s="433" t="s">
        <v>118</v>
      </c>
      <c r="B5" s="434"/>
      <c r="C5" s="441">
        <f>+'Zuordnung KjE-Satz'!C16:C16</f>
        <v>0</v>
      </c>
      <c r="D5" s="442"/>
      <c r="E5" s="442"/>
      <c r="F5" s="405"/>
      <c r="G5" s="405"/>
    </row>
    <row r="6" spans="1:7" x14ac:dyDescent="0.3">
      <c r="A6" s="13"/>
      <c r="B6" s="13"/>
      <c r="C6" s="4"/>
      <c r="D6" s="5"/>
      <c r="E6" s="6"/>
      <c r="F6" s="6"/>
      <c r="G6" s="6"/>
    </row>
    <row r="7" spans="1:7" s="8" customFormat="1" ht="28" x14ac:dyDescent="0.3">
      <c r="A7" s="39" t="str">
        <f>+'Januar 2019'!A7</f>
        <v>Produktivstunden p. a.:</v>
      </c>
      <c r="B7" s="40"/>
      <c r="C7" s="26" t="e">
        <f>+'Zuordnung KjE-Satz'!#REF!</f>
        <v>#REF!</v>
      </c>
      <c r="D7" s="6"/>
      <c r="E7" s="14" t="s">
        <v>119</v>
      </c>
      <c r="F7" s="37" t="e">
        <f>+'Zuordnung KjE-Satz'!#REF!</f>
        <v>#REF!</v>
      </c>
      <c r="G7" s="38"/>
    </row>
    <row r="8" spans="1:7" x14ac:dyDescent="0.3">
      <c r="A8" s="8"/>
      <c r="B8" s="8"/>
      <c r="C8" s="8"/>
      <c r="D8" s="3"/>
      <c r="E8" s="8"/>
      <c r="F8" s="8"/>
      <c r="G8" s="8"/>
    </row>
    <row r="9" spans="1:7" ht="42" x14ac:dyDescent="0.3">
      <c r="A9" s="443" t="str">
        <f>+'Kalender 2019'!D71</f>
        <v>August 2019</v>
      </c>
      <c r="B9" s="444"/>
      <c r="C9" s="15" t="s">
        <v>65</v>
      </c>
      <c r="D9" s="16"/>
      <c r="E9" s="41" t="str">
        <f>+'Januar 2019'!E9</f>
        <v>SEK-Stundensatz</v>
      </c>
      <c r="F9" s="27">
        <f>+'Zuordnung KjE-Satz'!$C$47</f>
        <v>0</v>
      </c>
      <c r="G9" s="8"/>
    </row>
    <row r="10" spans="1:7" x14ac:dyDescent="0.3">
      <c r="A10" s="17" t="str">
        <f>+'Kalender 2019'!$E72</f>
        <v>Do</v>
      </c>
      <c r="B10" s="18">
        <f>+'Kalender 2019'!$D72</f>
        <v>43678</v>
      </c>
      <c r="C10" s="43">
        <v>0</v>
      </c>
      <c r="D10" s="19"/>
      <c r="E10" s="8"/>
      <c r="F10" s="8"/>
      <c r="G10" s="8"/>
    </row>
    <row r="11" spans="1:7" ht="14.25" customHeight="1" x14ac:dyDescent="0.3">
      <c r="A11" s="17" t="str">
        <f>+'Kalender 2019'!$E73</f>
        <v>Fr</v>
      </c>
      <c r="B11" s="18">
        <f>+'Kalender 2019'!$D73</f>
        <v>43679</v>
      </c>
      <c r="C11" s="44">
        <v>0</v>
      </c>
      <c r="D11" s="20"/>
      <c r="E11" s="445" t="s">
        <v>66</v>
      </c>
      <c r="F11" s="447" t="str">
        <f>+'Zuordnung KjE-Satz'!$B$29</f>
        <v>Mittlerer Dienst</v>
      </c>
      <c r="G11" s="448"/>
    </row>
    <row r="12" spans="1:7" x14ac:dyDescent="0.3">
      <c r="A12" s="22" t="str">
        <f>+'Kalender 2019'!$E74</f>
        <v>Sa</v>
      </c>
      <c r="B12" s="23">
        <f>+'Kalender 2019'!$D74</f>
        <v>43680</v>
      </c>
      <c r="C12" s="45"/>
      <c r="D12" s="19"/>
      <c r="E12" s="446"/>
      <c r="F12" s="449"/>
      <c r="G12" s="448"/>
    </row>
    <row r="13" spans="1:7" x14ac:dyDescent="0.3">
      <c r="A13" s="22" t="str">
        <f>+'Kalender 2019'!$E75</f>
        <v>So</v>
      </c>
      <c r="B13" s="23">
        <f>+'Kalender 2019'!$D75</f>
        <v>43681</v>
      </c>
      <c r="C13" s="45"/>
      <c r="D13" s="19"/>
      <c r="E13" s="8"/>
      <c r="F13" s="8"/>
      <c r="G13" s="8"/>
    </row>
    <row r="14" spans="1:7" x14ac:dyDescent="0.3">
      <c r="A14" s="17" t="str">
        <f>+'Kalender 2019'!$E76</f>
        <v>Mo</v>
      </c>
      <c r="B14" s="18">
        <f>+'Kalender 2019'!$D76</f>
        <v>43682</v>
      </c>
      <c r="C14" s="43">
        <v>0</v>
      </c>
      <c r="D14" s="19"/>
      <c r="E14" s="429"/>
      <c r="F14" s="417"/>
      <c r="G14" s="417"/>
    </row>
    <row r="15" spans="1:7" x14ac:dyDescent="0.3">
      <c r="A15" s="17" t="str">
        <f>+'Kalender 2019'!$E77</f>
        <v>Di</v>
      </c>
      <c r="B15" s="18">
        <f>+'Kalender 2019'!$D77</f>
        <v>43683</v>
      </c>
      <c r="C15" s="44">
        <v>0</v>
      </c>
      <c r="D15" s="19"/>
      <c r="E15" s="429"/>
      <c r="F15" s="417"/>
      <c r="G15" s="417"/>
    </row>
    <row r="16" spans="1:7" x14ac:dyDescent="0.3">
      <c r="A16" s="17" t="str">
        <f>+'Kalender 2019'!$E78</f>
        <v>Mi</v>
      </c>
      <c r="B16" s="18">
        <f>+'Kalender 2019'!$D78</f>
        <v>43684</v>
      </c>
      <c r="C16" s="43">
        <v>0</v>
      </c>
      <c r="D16" s="19"/>
      <c r="E16" s="8"/>
      <c r="F16" s="8"/>
      <c r="G16" s="8"/>
    </row>
    <row r="17" spans="1:7" x14ac:dyDescent="0.3">
      <c r="A17" s="17" t="str">
        <f>+'Kalender 2019'!$E79</f>
        <v>Do</v>
      </c>
      <c r="B17" s="18">
        <f>+'Kalender 2019'!$D79</f>
        <v>43685</v>
      </c>
      <c r="C17" s="43">
        <v>0</v>
      </c>
      <c r="D17" s="19"/>
      <c r="E17" s="8"/>
      <c r="F17" s="8"/>
      <c r="G17" s="8"/>
    </row>
    <row r="18" spans="1:7" ht="14.25" customHeight="1" x14ac:dyDescent="0.3">
      <c r="A18" s="17" t="str">
        <f>+'Kalender 2019'!$E80</f>
        <v>Fr</v>
      </c>
      <c r="B18" s="18">
        <f>+'Kalender 2019'!$D80</f>
        <v>43686</v>
      </c>
      <c r="C18" s="43">
        <v>0</v>
      </c>
      <c r="D18" s="19"/>
      <c r="E18" s="445" t="str">
        <f>+'Januar 2019'!E18:E22</f>
        <v>∑ abgerechneter Produktivstunden Vormonate inkl. Abrechnungsmonat:</v>
      </c>
      <c r="F18" s="34"/>
      <c r="G18" s="35"/>
    </row>
    <row r="19" spans="1:7" x14ac:dyDescent="0.3">
      <c r="A19" s="22" t="str">
        <f>+'Kalender 2019'!$E81</f>
        <v>Sa</v>
      </c>
      <c r="B19" s="23">
        <f>+'Kalender 2019'!$D81</f>
        <v>43687</v>
      </c>
      <c r="C19" s="45"/>
      <c r="D19" s="19"/>
      <c r="E19" s="451"/>
      <c r="F19" s="34"/>
      <c r="G19" s="35"/>
    </row>
    <row r="20" spans="1:7" x14ac:dyDescent="0.3">
      <c r="A20" s="22" t="str">
        <f>+'Kalender 2019'!$E82</f>
        <v>So</v>
      </c>
      <c r="B20" s="23">
        <f>+'Kalender 2019'!$D82</f>
        <v>43688</v>
      </c>
      <c r="C20" s="45"/>
      <c r="D20" s="19"/>
      <c r="E20" s="451"/>
      <c r="F20" s="34">
        <f>Tabelle1!$B$22+Tabelle1!$B$23+Tabelle1!$B$24+Tabelle1!$B$25+Tabelle1!$B$26+Tabelle1!$B$27+Tabelle1!$B$28+Tabelle1!$B$29</f>
        <v>100</v>
      </c>
      <c r="G20" s="35"/>
    </row>
    <row r="21" spans="1:7" x14ac:dyDescent="0.3">
      <c r="A21" s="17" t="str">
        <f>+'Kalender 2019'!$E83</f>
        <v>Mo</v>
      </c>
      <c r="B21" s="18">
        <f>+'Kalender 2019'!$D83</f>
        <v>43689</v>
      </c>
      <c r="C21" s="43">
        <v>0</v>
      </c>
      <c r="D21" s="19"/>
      <c r="E21" s="451"/>
      <c r="F21" s="34"/>
      <c r="G21" s="35"/>
    </row>
    <row r="22" spans="1:7" x14ac:dyDescent="0.3">
      <c r="A22" s="17" t="str">
        <f>+'Kalender 2019'!$E84</f>
        <v>Di</v>
      </c>
      <c r="B22" s="18">
        <f>+'Kalender 2019'!$D84</f>
        <v>43690</v>
      </c>
      <c r="C22" s="44">
        <v>0</v>
      </c>
      <c r="D22" s="19"/>
      <c r="E22" s="446"/>
      <c r="F22" s="34"/>
      <c r="G22" s="35"/>
    </row>
    <row r="23" spans="1:7" x14ac:dyDescent="0.3">
      <c r="A23" s="17" t="str">
        <f>+'Kalender 2019'!$E85</f>
        <v>Mi</v>
      </c>
      <c r="B23" s="18">
        <f>+'Kalender 2019'!$D85</f>
        <v>43691</v>
      </c>
      <c r="C23" s="43">
        <v>0</v>
      </c>
      <c r="D23" s="19"/>
      <c r="E23" s="8"/>
      <c r="F23" s="8"/>
      <c r="G23" s="8"/>
    </row>
    <row r="24" spans="1:7" x14ac:dyDescent="0.3">
      <c r="A24" s="17" t="str">
        <f>+'Kalender 2019'!$E86</f>
        <v>Do</v>
      </c>
      <c r="B24" s="18">
        <f>+'Kalender 2019'!$D86</f>
        <v>43692</v>
      </c>
      <c r="C24" s="43">
        <v>0</v>
      </c>
      <c r="D24" s="19"/>
      <c r="E24" s="8"/>
      <c r="F24" s="8"/>
      <c r="G24" s="8"/>
    </row>
    <row r="25" spans="1:7" ht="14.25" customHeight="1" x14ac:dyDescent="0.3">
      <c r="A25" s="17" t="str">
        <f>+'Kalender 2019'!$E87</f>
        <v>Fr</v>
      </c>
      <c r="B25" s="18">
        <f>+'Kalender 2019'!$D87</f>
        <v>43693</v>
      </c>
      <c r="C25" s="43">
        <v>0</v>
      </c>
      <c r="D25" s="19"/>
      <c r="E25" s="445" t="str">
        <f>+'Januar 2019'!E25:E29</f>
        <v>∑ abgerechneter Personalausgaben Vormonate inkl. Abrechnungsmonat:</v>
      </c>
      <c r="F25" s="34"/>
      <c r="G25" s="35"/>
    </row>
    <row r="26" spans="1:7" x14ac:dyDescent="0.3">
      <c r="A26" s="22" t="str">
        <f>+'Kalender 2019'!$E88</f>
        <v>Sa</v>
      </c>
      <c r="B26" s="23">
        <f>+'Kalender 2019'!$D88</f>
        <v>43694</v>
      </c>
      <c r="C26" s="45"/>
      <c r="D26" s="19"/>
      <c r="E26" s="451"/>
      <c r="F26" s="34"/>
      <c r="G26" s="35"/>
    </row>
    <row r="27" spans="1:7" x14ac:dyDescent="0.3">
      <c r="A27" s="22" t="str">
        <f>+'Kalender 2019'!$E89</f>
        <v>So</v>
      </c>
      <c r="B27" s="23">
        <f>+'Kalender 2019'!$D89</f>
        <v>43695</v>
      </c>
      <c r="C27" s="45"/>
      <c r="D27" s="19"/>
      <c r="E27" s="451"/>
      <c r="F27" s="36">
        <f>Tabelle1!$C$22+Tabelle1!$C$23+Tabelle1!$C$24+Tabelle1!$C$25+Tabelle1!$C$26+Tabelle1!$C$27+Tabelle1!$C$28+Tabelle1!$C$29</f>
        <v>0</v>
      </c>
      <c r="G27" s="35"/>
    </row>
    <row r="28" spans="1:7" x14ac:dyDescent="0.3">
      <c r="A28" s="17" t="str">
        <f>+'Kalender 2019'!$E90</f>
        <v>Mo</v>
      </c>
      <c r="B28" s="18">
        <f>+'Kalender 2019'!$D90</f>
        <v>43696</v>
      </c>
      <c r="C28" s="43">
        <v>0</v>
      </c>
      <c r="D28" s="19"/>
      <c r="E28" s="451"/>
      <c r="F28" s="34"/>
      <c r="G28" s="35"/>
    </row>
    <row r="29" spans="1:7" x14ac:dyDescent="0.3">
      <c r="A29" s="17" t="str">
        <f>+'Kalender 2019'!$E91</f>
        <v>Di</v>
      </c>
      <c r="B29" s="18">
        <f>+'Kalender 2019'!$D91</f>
        <v>43697</v>
      </c>
      <c r="C29" s="44">
        <v>0</v>
      </c>
      <c r="D29" s="19"/>
      <c r="E29" s="446"/>
      <c r="F29" s="34"/>
      <c r="G29" s="35"/>
    </row>
    <row r="30" spans="1:7" x14ac:dyDescent="0.3">
      <c r="A30" s="17" t="str">
        <f>+'Kalender 2019'!$E92</f>
        <v>Mi</v>
      </c>
      <c r="B30" s="18">
        <f>+'Kalender 2019'!$D92</f>
        <v>43698</v>
      </c>
      <c r="C30" s="43">
        <v>0</v>
      </c>
      <c r="D30" s="19"/>
      <c r="E30" s="8"/>
      <c r="F30" s="8"/>
      <c r="G30" s="8"/>
    </row>
    <row r="31" spans="1:7" x14ac:dyDescent="0.3">
      <c r="A31" s="17" t="str">
        <f>+'Kalender 2019'!$E93</f>
        <v>Do</v>
      </c>
      <c r="B31" s="18">
        <f>+'Kalender 2019'!$D93</f>
        <v>43699</v>
      </c>
      <c r="C31" s="43">
        <v>0</v>
      </c>
      <c r="D31" s="19"/>
      <c r="E31" s="8"/>
      <c r="F31" s="8"/>
      <c r="G31" s="8"/>
    </row>
    <row r="32" spans="1:7" x14ac:dyDescent="0.3">
      <c r="A32" s="17" t="str">
        <f>+'Kalender 2019'!$E94</f>
        <v>Fr</v>
      </c>
      <c r="B32" s="18">
        <f>+'Kalender 2019'!$D94</f>
        <v>43700</v>
      </c>
      <c r="C32" s="43">
        <v>0</v>
      </c>
      <c r="D32" s="19"/>
      <c r="E32" s="445" t="str">
        <f>+'Januar 2019'!E32:E36</f>
        <v>Personalausgaben p. a.:</v>
      </c>
      <c r="F32" s="34"/>
      <c r="G32" s="35"/>
    </row>
    <row r="33" spans="1:7" x14ac:dyDescent="0.3">
      <c r="A33" s="22" t="str">
        <f>+'Kalender 2019'!$E95</f>
        <v>Sa</v>
      </c>
      <c r="B33" s="23">
        <f>+'Kalender 2019'!$D95</f>
        <v>43701</v>
      </c>
      <c r="C33" s="45"/>
      <c r="D33" s="19"/>
      <c r="E33" s="451"/>
      <c r="F33" s="34"/>
      <c r="G33" s="35"/>
    </row>
    <row r="34" spans="1:7" x14ac:dyDescent="0.3">
      <c r="A34" s="22" t="str">
        <f>+'Kalender 2019'!$E96</f>
        <v>So</v>
      </c>
      <c r="B34" s="23">
        <f>+'Kalender 2019'!$D96</f>
        <v>43702</v>
      </c>
      <c r="C34" s="45"/>
      <c r="D34" s="19"/>
      <c r="E34" s="451"/>
      <c r="F34" s="36">
        <f>+'Zuordnung KjE-Satz'!$C$51</f>
        <v>0</v>
      </c>
      <c r="G34" s="35"/>
    </row>
    <row r="35" spans="1:7" x14ac:dyDescent="0.3">
      <c r="A35" s="17" t="str">
        <f>+'Kalender 2019'!$E97</f>
        <v>Mo</v>
      </c>
      <c r="B35" s="18">
        <f>+'Kalender 2019'!$D97</f>
        <v>43703</v>
      </c>
      <c r="C35" s="43">
        <v>0</v>
      </c>
      <c r="D35" s="19"/>
      <c r="E35" s="451"/>
      <c r="F35" s="34"/>
      <c r="G35" s="35"/>
    </row>
    <row r="36" spans="1:7" x14ac:dyDescent="0.3">
      <c r="A36" s="17" t="str">
        <f>+'Kalender 2019'!$E98</f>
        <v>Di</v>
      </c>
      <c r="B36" s="18">
        <f>+'Kalender 2019'!$D98</f>
        <v>43704</v>
      </c>
      <c r="C36" s="44">
        <v>0</v>
      </c>
      <c r="D36" s="19"/>
      <c r="E36" s="446"/>
      <c r="F36" s="34"/>
      <c r="G36" s="35"/>
    </row>
    <row r="37" spans="1:7" x14ac:dyDescent="0.3">
      <c r="A37" s="17" t="str">
        <f>+'Kalender 2019'!$E99</f>
        <v>Mi</v>
      </c>
      <c r="B37" s="18">
        <f>+'Kalender 2019'!$D99</f>
        <v>43705</v>
      </c>
      <c r="C37" s="43">
        <v>0</v>
      </c>
      <c r="D37" s="19"/>
      <c r="E37" s="8"/>
      <c r="F37" s="8"/>
      <c r="G37" s="8"/>
    </row>
    <row r="38" spans="1:7" x14ac:dyDescent="0.3">
      <c r="A38" s="17" t="str">
        <f>+'Kalender 2019'!$E100</f>
        <v>Do</v>
      </c>
      <c r="B38" s="18">
        <f>+'Kalender 2019'!$D100</f>
        <v>43706</v>
      </c>
      <c r="C38" s="43">
        <v>0</v>
      </c>
      <c r="D38" s="19"/>
      <c r="E38" s="8"/>
      <c r="F38" s="8"/>
      <c r="G38" s="8"/>
    </row>
    <row r="39" spans="1:7" x14ac:dyDescent="0.3">
      <c r="A39" s="17" t="str">
        <f>+'Kalender 2019'!$E101</f>
        <v>Fr</v>
      </c>
      <c r="B39" s="18">
        <f>+'Kalender 2019'!$D101</f>
        <v>43707</v>
      </c>
      <c r="C39" s="43">
        <v>0</v>
      </c>
      <c r="D39" s="19"/>
      <c r="E39" s="8"/>
      <c r="F39" s="8"/>
      <c r="G39" s="8"/>
    </row>
    <row r="40" spans="1:7" x14ac:dyDescent="0.3">
      <c r="A40" s="22" t="str">
        <f>+'Kalender 2019'!$E102</f>
        <v>Sa</v>
      </c>
      <c r="B40" s="23">
        <f>+'Kalender 2019'!$D102</f>
        <v>43708</v>
      </c>
      <c r="C40" s="45"/>
      <c r="D40" s="19"/>
      <c r="E40" s="8"/>
      <c r="F40" s="8"/>
      <c r="G40" s="8"/>
    </row>
    <row r="41" spans="1:7" x14ac:dyDescent="0.3">
      <c r="A41" s="452" t="str">
        <f>+'Januar 2019'!A41:B41</f>
        <v>∑ Produktivstunden:</v>
      </c>
      <c r="B41" s="453"/>
      <c r="C41" s="46">
        <f>SUM(C10:C40)</f>
        <v>0</v>
      </c>
      <c r="D41" s="24"/>
      <c r="E41" s="2"/>
      <c r="F41" s="24"/>
      <c r="G41" s="8"/>
    </row>
    <row r="42" spans="1:7" x14ac:dyDescent="0.3">
      <c r="A42" s="8"/>
      <c r="B42" s="8"/>
      <c r="C42" s="8"/>
      <c r="D42" s="8"/>
      <c r="E42" s="8"/>
      <c r="F42" s="8"/>
      <c r="G42" s="8"/>
    </row>
    <row r="43" spans="1:7" s="8" customFormat="1" x14ac:dyDescent="0.3">
      <c r="A43" s="39" t="str">
        <f>+'Januar 2019'!A43</f>
        <v>Personalausgaben mtl.:</v>
      </c>
      <c r="B43" s="40"/>
      <c r="C43" s="30">
        <f>C41*F9</f>
        <v>0</v>
      </c>
      <c r="D43" s="25"/>
    </row>
    <row r="44" spans="1:7" x14ac:dyDescent="0.3">
      <c r="A44" s="8"/>
      <c r="B44" s="8"/>
      <c r="C44" s="8"/>
      <c r="D44" s="8"/>
      <c r="E44" s="8"/>
      <c r="F44" s="8"/>
      <c r="G44" s="8"/>
    </row>
    <row r="45" spans="1:7" s="8" customFormat="1" ht="42.75" customHeight="1" x14ac:dyDescent="0.3">
      <c r="A45" s="39" t="str">
        <f>+'Januar 2019'!A45</f>
        <v xml:space="preserve">Datum/Unterschrift des Beschäftigten: </v>
      </c>
      <c r="B45" s="40"/>
      <c r="C45" s="7"/>
      <c r="E45" s="42" t="str">
        <f>+'Januar 2019'!E45</f>
        <v>Datum/Unterschrift des Vorgesetzten:</v>
      </c>
      <c r="F45" s="450"/>
      <c r="G45" s="406"/>
    </row>
  </sheetData>
  <mergeCells count="17">
    <mergeCell ref="F45:G45"/>
    <mergeCell ref="E18:E22"/>
    <mergeCell ref="A41:B41"/>
    <mergeCell ref="E25:E29"/>
    <mergeCell ref="E32:E36"/>
    <mergeCell ref="E14:E15"/>
    <mergeCell ref="F14:G15"/>
    <mergeCell ref="A1:G1"/>
    <mergeCell ref="A3:B3"/>
    <mergeCell ref="C3:E3"/>
    <mergeCell ref="A4:B4"/>
    <mergeCell ref="C4:G4"/>
    <mergeCell ref="A5:B5"/>
    <mergeCell ref="C5:G5"/>
    <mergeCell ref="A9:B9"/>
    <mergeCell ref="E11:E12"/>
    <mergeCell ref="F11:G1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G44"/>
  <sheetViews>
    <sheetView showGridLines="0" topLeftCell="A16" zoomScale="115" zoomScaleNormal="115" workbookViewId="0">
      <selection activeCell="E7" sqref="E7"/>
    </sheetView>
  </sheetViews>
  <sheetFormatPr baseColWidth="10" defaultRowHeight="14" x14ac:dyDescent="0.3"/>
  <cols>
    <col min="5" max="5" width="16.58203125" customWidth="1"/>
  </cols>
  <sheetData>
    <row r="1" spans="1:7" ht="28.5" thickBot="1" x14ac:dyDescent="0.35">
      <c r="A1" s="430" t="s">
        <v>62</v>
      </c>
      <c r="B1" s="431"/>
      <c r="C1" s="431"/>
      <c r="D1" s="431"/>
      <c r="E1" s="431"/>
      <c r="F1" s="431"/>
      <c r="G1" s="432"/>
    </row>
    <row r="2" spans="1:7" ht="28" x14ac:dyDescent="0.3">
      <c r="A2" s="10"/>
      <c r="B2" s="10"/>
      <c r="C2" s="10"/>
      <c r="D2" s="10"/>
      <c r="E2" s="10"/>
      <c r="F2" s="10"/>
      <c r="G2" s="10"/>
    </row>
    <row r="3" spans="1:7" x14ac:dyDescent="0.3">
      <c r="A3" s="433" t="s">
        <v>63</v>
      </c>
      <c r="B3" s="434"/>
      <c r="C3" s="435">
        <f>+'Zuordnung KjE-Satz'!C18:C18</f>
        <v>0</v>
      </c>
      <c r="D3" s="436"/>
      <c r="E3" s="436"/>
      <c r="F3" s="11"/>
      <c r="G3" s="12"/>
    </row>
    <row r="4" spans="1:7" ht="14.25" customHeight="1" x14ac:dyDescent="0.3">
      <c r="A4" s="437" t="s">
        <v>64</v>
      </c>
      <c r="B4" s="438"/>
      <c r="C4" s="439">
        <f>+'Zuordnung KjE-Satz'!C20:D20</f>
        <v>0</v>
      </c>
      <c r="D4" s="440"/>
      <c r="E4" s="440"/>
      <c r="F4" s="440"/>
      <c r="G4" s="440"/>
    </row>
    <row r="5" spans="1:7" x14ac:dyDescent="0.3">
      <c r="A5" s="433" t="s">
        <v>118</v>
      </c>
      <c r="B5" s="434"/>
      <c r="C5" s="441">
        <f>+'Zuordnung KjE-Satz'!C16:C16</f>
        <v>0</v>
      </c>
      <c r="D5" s="442"/>
      <c r="E5" s="442"/>
      <c r="F5" s="405"/>
      <c r="G5" s="405"/>
    </row>
    <row r="6" spans="1:7" x14ac:dyDescent="0.3">
      <c r="A6" s="13"/>
      <c r="B6" s="13"/>
      <c r="C6" s="4"/>
      <c r="D6" s="5"/>
      <c r="E6" s="6"/>
      <c r="F6" s="6"/>
      <c r="G6" s="6"/>
    </row>
    <row r="7" spans="1:7" s="8" customFormat="1" ht="28" x14ac:dyDescent="0.3">
      <c r="A7" s="39" t="str">
        <f>+'Januar 2019'!A7</f>
        <v>Produktivstunden p. a.:</v>
      </c>
      <c r="B7" s="40"/>
      <c r="C7" s="26" t="e">
        <f>+'Zuordnung KjE-Satz'!#REF!</f>
        <v>#REF!</v>
      </c>
      <c r="D7" s="6"/>
      <c r="E7" s="14" t="s">
        <v>119</v>
      </c>
      <c r="F7" s="37" t="e">
        <f>+'Zuordnung KjE-Satz'!#REF!</f>
        <v>#REF!</v>
      </c>
      <c r="G7" s="38"/>
    </row>
    <row r="8" spans="1:7" x14ac:dyDescent="0.3">
      <c r="A8" s="8"/>
      <c r="B8" s="8"/>
      <c r="C8" s="8"/>
      <c r="D8" s="3"/>
      <c r="E8" s="8"/>
      <c r="F8" s="8"/>
      <c r="G8" s="8"/>
    </row>
    <row r="9" spans="1:7" ht="42" x14ac:dyDescent="0.3">
      <c r="A9" s="443" t="str">
        <f>+'Kalender 2019'!G71</f>
        <v>September 2019</v>
      </c>
      <c r="B9" s="444"/>
      <c r="C9" s="15" t="s">
        <v>65</v>
      </c>
      <c r="D9" s="16"/>
      <c r="E9" s="41" t="str">
        <f>+'Januar 2019'!E9</f>
        <v>SEK-Stundensatz</v>
      </c>
      <c r="F9" s="27">
        <f>+'Zuordnung KjE-Satz'!$C$47</f>
        <v>0</v>
      </c>
      <c r="G9" s="8"/>
    </row>
    <row r="10" spans="1:7" x14ac:dyDescent="0.3">
      <c r="A10" s="22" t="str">
        <f>+'Kalender 2019'!$H72</f>
        <v>So</v>
      </c>
      <c r="B10" s="23">
        <f>+'Kalender 2019'!$G72</f>
        <v>43709</v>
      </c>
      <c r="C10" s="45"/>
      <c r="D10" s="19"/>
      <c r="E10" s="8"/>
      <c r="F10" s="8"/>
      <c r="G10" s="8"/>
    </row>
    <row r="11" spans="1:7" ht="14.25" customHeight="1" x14ac:dyDescent="0.3">
      <c r="A11" s="17" t="str">
        <f>+'Kalender 2019'!$H73</f>
        <v>Mo</v>
      </c>
      <c r="B11" s="18">
        <f>+'Kalender 2019'!$G73</f>
        <v>43710</v>
      </c>
      <c r="C11" s="44">
        <v>0</v>
      </c>
      <c r="D11" s="20"/>
      <c r="E11" s="445" t="s">
        <v>66</v>
      </c>
      <c r="F11" s="447" t="str">
        <f>+'Zuordnung KjE-Satz'!$B$29</f>
        <v>Mittlerer Dienst</v>
      </c>
      <c r="G11" s="448"/>
    </row>
    <row r="12" spans="1:7" x14ac:dyDescent="0.3">
      <c r="A12" s="17" t="str">
        <f>+'Kalender 2019'!$H74</f>
        <v>Di</v>
      </c>
      <c r="B12" s="18">
        <f>+'Kalender 2019'!$G74</f>
        <v>43711</v>
      </c>
      <c r="C12" s="43">
        <v>0</v>
      </c>
      <c r="D12" s="19"/>
      <c r="E12" s="446"/>
      <c r="F12" s="449"/>
      <c r="G12" s="448"/>
    </row>
    <row r="13" spans="1:7" x14ac:dyDescent="0.3">
      <c r="A13" s="17" t="str">
        <f>+'Kalender 2019'!$H75</f>
        <v>Mi</v>
      </c>
      <c r="B13" s="21">
        <f>+'Kalender 2019'!$G75</f>
        <v>43712</v>
      </c>
      <c r="C13" s="43">
        <v>0</v>
      </c>
      <c r="D13" s="19"/>
      <c r="E13" s="8"/>
      <c r="F13" s="8"/>
      <c r="G13" s="8"/>
    </row>
    <row r="14" spans="1:7" x14ac:dyDescent="0.3">
      <c r="A14" s="17" t="str">
        <f>+'Kalender 2019'!$H76</f>
        <v>Do</v>
      </c>
      <c r="B14" s="18">
        <f>+'Kalender 2019'!$G76</f>
        <v>43713</v>
      </c>
      <c r="C14" s="44">
        <v>0</v>
      </c>
      <c r="D14" s="19"/>
      <c r="E14" s="429"/>
      <c r="F14" s="417"/>
      <c r="G14" s="417"/>
    </row>
    <row r="15" spans="1:7" x14ac:dyDescent="0.3">
      <c r="A15" s="17" t="str">
        <f>+'Kalender 2019'!$H77</f>
        <v>Fr</v>
      </c>
      <c r="B15" s="18">
        <f>+'Kalender 2019'!$G77</f>
        <v>43714</v>
      </c>
      <c r="C15" s="43">
        <v>0</v>
      </c>
      <c r="D15" s="19"/>
      <c r="E15" s="429"/>
      <c r="F15" s="417"/>
      <c r="G15" s="417"/>
    </row>
    <row r="16" spans="1:7" x14ac:dyDescent="0.3">
      <c r="A16" s="22" t="str">
        <f>+'Kalender 2019'!$H78</f>
        <v>Sa</v>
      </c>
      <c r="B16" s="23">
        <f>+'Kalender 2019'!$G78</f>
        <v>43715</v>
      </c>
      <c r="C16" s="45"/>
      <c r="D16" s="19"/>
      <c r="E16" s="8"/>
      <c r="F16" s="8"/>
      <c r="G16" s="8"/>
    </row>
    <row r="17" spans="1:7" x14ac:dyDescent="0.3">
      <c r="A17" s="22" t="str">
        <f>+'Kalender 2019'!$H79</f>
        <v>So</v>
      </c>
      <c r="B17" s="23">
        <f>+'Kalender 2019'!$G79</f>
        <v>43716</v>
      </c>
      <c r="C17" s="45"/>
      <c r="D17" s="19"/>
      <c r="E17" s="8"/>
      <c r="F17" s="8"/>
      <c r="G17" s="8"/>
    </row>
    <row r="18" spans="1:7" ht="14.25" customHeight="1" x14ac:dyDescent="0.3">
      <c r="A18" s="17" t="str">
        <f>+'Kalender 2019'!$H80</f>
        <v>Mo</v>
      </c>
      <c r="B18" s="18">
        <f>+'Kalender 2019'!$G80</f>
        <v>43717</v>
      </c>
      <c r="C18" s="43">
        <v>0</v>
      </c>
      <c r="D18" s="19"/>
      <c r="E18" s="445" t="str">
        <f>+'Januar 2019'!E18:E22</f>
        <v>∑ abgerechneter Produktivstunden Vormonate inkl. Abrechnungsmonat:</v>
      </c>
      <c r="F18" s="34"/>
      <c r="G18" s="35"/>
    </row>
    <row r="19" spans="1:7" x14ac:dyDescent="0.3">
      <c r="A19" s="17" t="str">
        <f>+'Kalender 2019'!$H81</f>
        <v>Di</v>
      </c>
      <c r="B19" s="18">
        <f>+'Kalender 2019'!$G81</f>
        <v>43718</v>
      </c>
      <c r="C19" s="43">
        <v>0</v>
      </c>
      <c r="D19" s="19"/>
      <c r="E19" s="451"/>
      <c r="F19" s="34"/>
      <c r="G19" s="35"/>
    </row>
    <row r="20" spans="1:7" x14ac:dyDescent="0.3">
      <c r="A20" s="17" t="str">
        <f>+'Kalender 2019'!$H82</f>
        <v>Mi</v>
      </c>
      <c r="B20" s="18">
        <f>+'Kalender 2019'!$G82</f>
        <v>43719</v>
      </c>
      <c r="C20" s="43">
        <v>0</v>
      </c>
      <c r="D20" s="19"/>
      <c r="E20" s="451"/>
      <c r="F20" s="34">
        <f>Tabelle1!$B$22+Tabelle1!$B$23+Tabelle1!$B$24+Tabelle1!$B$25+Tabelle1!$B$26+Tabelle1!$B$27+Tabelle1!$B$28+Tabelle1!$B$29+Tabelle1!$B$30</f>
        <v>100</v>
      </c>
      <c r="G20" s="35"/>
    </row>
    <row r="21" spans="1:7" x14ac:dyDescent="0.3">
      <c r="A21" s="17" t="str">
        <f>+'Kalender 2019'!$H83</f>
        <v>Do</v>
      </c>
      <c r="B21" s="18">
        <f>+'Kalender 2019'!$G83</f>
        <v>43720</v>
      </c>
      <c r="C21" s="44">
        <v>0</v>
      </c>
      <c r="D21" s="19"/>
      <c r="E21" s="451"/>
      <c r="F21" s="34"/>
      <c r="G21" s="35"/>
    </row>
    <row r="22" spans="1:7" x14ac:dyDescent="0.3">
      <c r="A22" s="17" t="str">
        <f>+'Kalender 2019'!$H84</f>
        <v>Fr</v>
      </c>
      <c r="B22" s="18">
        <f>+'Kalender 2019'!$G84</f>
        <v>43721</v>
      </c>
      <c r="C22" s="43">
        <v>0</v>
      </c>
      <c r="D22" s="19"/>
      <c r="E22" s="446"/>
      <c r="F22" s="34"/>
      <c r="G22" s="35"/>
    </row>
    <row r="23" spans="1:7" x14ac:dyDescent="0.3">
      <c r="A23" s="22" t="str">
        <f>+'Kalender 2019'!$H85</f>
        <v>Sa</v>
      </c>
      <c r="B23" s="23">
        <f>+'Kalender 2019'!$G85</f>
        <v>43722</v>
      </c>
      <c r="C23" s="45"/>
      <c r="D23" s="19"/>
      <c r="E23" s="8"/>
      <c r="F23" s="8"/>
      <c r="G23" s="8"/>
    </row>
    <row r="24" spans="1:7" x14ac:dyDescent="0.3">
      <c r="A24" s="22" t="str">
        <f>+'Kalender 2019'!$H86</f>
        <v>So</v>
      </c>
      <c r="B24" s="23">
        <f>+'Kalender 2019'!$G86</f>
        <v>43723</v>
      </c>
      <c r="C24" s="45"/>
      <c r="D24" s="19"/>
      <c r="E24" s="8"/>
      <c r="F24" s="8"/>
      <c r="G24" s="8"/>
    </row>
    <row r="25" spans="1:7" ht="14.25" customHeight="1" x14ac:dyDescent="0.3">
      <c r="A25" s="17" t="str">
        <f>+'Kalender 2019'!$H87</f>
        <v>Mo</v>
      </c>
      <c r="B25" s="18">
        <f>+'Kalender 2019'!$G87</f>
        <v>43724</v>
      </c>
      <c r="C25" s="43">
        <v>0</v>
      </c>
      <c r="D25" s="19"/>
      <c r="E25" s="445" t="str">
        <f>+'Januar 2019'!E25:E29</f>
        <v>∑ abgerechneter Personalausgaben Vormonate inkl. Abrechnungsmonat:</v>
      </c>
      <c r="F25" s="34"/>
      <c r="G25" s="35"/>
    </row>
    <row r="26" spans="1:7" x14ac:dyDescent="0.3">
      <c r="A26" s="17" t="str">
        <f>+'Kalender 2019'!$H88</f>
        <v>Di</v>
      </c>
      <c r="B26" s="18">
        <f>+'Kalender 2019'!$G88</f>
        <v>43725</v>
      </c>
      <c r="C26" s="43">
        <v>0</v>
      </c>
      <c r="D26" s="19"/>
      <c r="E26" s="451"/>
      <c r="F26" s="34"/>
      <c r="G26" s="35"/>
    </row>
    <row r="27" spans="1:7" x14ac:dyDescent="0.3">
      <c r="A27" s="17" t="str">
        <f>+'Kalender 2019'!$H89</f>
        <v>Mi</v>
      </c>
      <c r="B27" s="18">
        <f>+'Kalender 2019'!$G89</f>
        <v>43726</v>
      </c>
      <c r="C27" s="43">
        <v>0</v>
      </c>
      <c r="D27" s="19"/>
      <c r="E27" s="451"/>
      <c r="F27" s="36">
        <f>Tabelle1!$C$22+Tabelle1!$C$23+Tabelle1!$C$24+Tabelle1!$C$25+Tabelle1!$C$26+Tabelle1!$C$27+Tabelle1!$C$28+Tabelle1!$C$29+Tabelle1!$C$30</f>
        <v>0</v>
      </c>
      <c r="G27" s="35"/>
    </row>
    <row r="28" spans="1:7" x14ac:dyDescent="0.3">
      <c r="A28" s="17" t="str">
        <f>+'Kalender 2019'!$H90</f>
        <v>Do</v>
      </c>
      <c r="B28" s="18">
        <f>+'Kalender 2019'!$G90</f>
        <v>43727</v>
      </c>
      <c r="C28" s="44">
        <v>0</v>
      </c>
      <c r="D28" s="19"/>
      <c r="E28" s="451"/>
      <c r="F28" s="34"/>
      <c r="G28" s="35"/>
    </row>
    <row r="29" spans="1:7" x14ac:dyDescent="0.3">
      <c r="A29" s="17" t="str">
        <f>+'Kalender 2019'!$H91</f>
        <v>Fr</v>
      </c>
      <c r="B29" s="18">
        <f>+'Kalender 2019'!$G91</f>
        <v>43728</v>
      </c>
      <c r="C29" s="43">
        <v>0</v>
      </c>
      <c r="D29" s="19"/>
      <c r="E29" s="446"/>
      <c r="F29" s="34"/>
      <c r="G29" s="35"/>
    </row>
    <row r="30" spans="1:7" x14ac:dyDescent="0.3">
      <c r="A30" s="22" t="str">
        <f>+'Kalender 2019'!$H92</f>
        <v>Sa</v>
      </c>
      <c r="B30" s="23">
        <f>+'Kalender 2019'!$G92</f>
        <v>43729</v>
      </c>
      <c r="C30" s="45"/>
      <c r="D30" s="19"/>
      <c r="E30" s="8"/>
      <c r="F30" s="8"/>
      <c r="G30" s="8"/>
    </row>
    <row r="31" spans="1:7" x14ac:dyDescent="0.3">
      <c r="A31" s="22" t="str">
        <f>+'Kalender 2019'!$H93</f>
        <v>So</v>
      </c>
      <c r="B31" s="23">
        <f>+'Kalender 2019'!$G93</f>
        <v>43730</v>
      </c>
      <c r="C31" s="45"/>
      <c r="D31" s="19"/>
      <c r="E31" s="8"/>
      <c r="F31" s="8"/>
      <c r="G31" s="8"/>
    </row>
    <row r="32" spans="1:7" ht="14.25" customHeight="1" x14ac:dyDescent="0.3">
      <c r="A32" s="17" t="str">
        <f>+'Kalender 2019'!$H94</f>
        <v>Mo</v>
      </c>
      <c r="B32" s="18">
        <f>+'Kalender 2019'!$G94</f>
        <v>43731</v>
      </c>
      <c r="C32" s="43">
        <v>0</v>
      </c>
      <c r="D32" s="19"/>
      <c r="E32" s="445" t="str">
        <f>+'Januar 2019'!E32:E36</f>
        <v>Personalausgaben p. a.:</v>
      </c>
      <c r="F32" s="34"/>
      <c r="G32" s="35"/>
    </row>
    <row r="33" spans="1:7" x14ac:dyDescent="0.3">
      <c r="A33" s="17" t="str">
        <f>+'Kalender 2019'!$H95</f>
        <v>Di</v>
      </c>
      <c r="B33" s="18">
        <f>+'Kalender 2019'!$G95</f>
        <v>43732</v>
      </c>
      <c r="C33" s="43">
        <v>0</v>
      </c>
      <c r="D33" s="19"/>
      <c r="E33" s="451"/>
      <c r="F33" s="34"/>
      <c r="G33" s="35"/>
    </row>
    <row r="34" spans="1:7" x14ac:dyDescent="0.3">
      <c r="A34" s="17" t="str">
        <f>+'Kalender 2019'!$H96</f>
        <v>Mi</v>
      </c>
      <c r="B34" s="18">
        <f>+'Kalender 2019'!$G96</f>
        <v>43733</v>
      </c>
      <c r="C34" s="43">
        <v>0</v>
      </c>
      <c r="D34" s="19"/>
      <c r="E34" s="451"/>
      <c r="F34" s="36">
        <f>+'Zuordnung KjE-Satz'!$C$51</f>
        <v>0</v>
      </c>
      <c r="G34" s="35"/>
    </row>
    <row r="35" spans="1:7" x14ac:dyDescent="0.3">
      <c r="A35" s="17" t="str">
        <f>+'Kalender 2019'!$H97</f>
        <v>Do</v>
      </c>
      <c r="B35" s="18">
        <f>+'Kalender 2019'!$G97</f>
        <v>43734</v>
      </c>
      <c r="C35" s="44">
        <v>0</v>
      </c>
      <c r="D35" s="19"/>
      <c r="E35" s="451"/>
      <c r="F35" s="34"/>
      <c r="G35" s="35"/>
    </row>
    <row r="36" spans="1:7" x14ac:dyDescent="0.3">
      <c r="A36" s="17" t="str">
        <f>+'Kalender 2019'!$H98</f>
        <v>Fr</v>
      </c>
      <c r="B36" s="18">
        <f>+'Kalender 2019'!$G98</f>
        <v>43735</v>
      </c>
      <c r="C36" s="43">
        <v>0</v>
      </c>
      <c r="D36" s="19"/>
      <c r="E36" s="446"/>
      <c r="F36" s="34"/>
      <c r="G36" s="35"/>
    </row>
    <row r="37" spans="1:7" x14ac:dyDescent="0.3">
      <c r="A37" s="22" t="str">
        <f>+'Kalender 2019'!$H99</f>
        <v>Sa</v>
      </c>
      <c r="B37" s="23">
        <f>+'Kalender 2019'!$G99</f>
        <v>43736</v>
      </c>
      <c r="C37" s="45"/>
      <c r="D37" s="19"/>
      <c r="E37" s="8"/>
      <c r="F37" s="8"/>
      <c r="G37" s="8"/>
    </row>
    <row r="38" spans="1:7" x14ac:dyDescent="0.3">
      <c r="A38" s="22" t="str">
        <f>+'Kalender 2019'!$H100</f>
        <v>So</v>
      </c>
      <c r="B38" s="23">
        <f>+'Kalender 2019'!$G100</f>
        <v>43737</v>
      </c>
      <c r="C38" s="45"/>
      <c r="D38" s="19"/>
      <c r="E38" s="8"/>
      <c r="F38" s="8"/>
      <c r="G38" s="8"/>
    </row>
    <row r="39" spans="1:7" x14ac:dyDescent="0.3">
      <c r="A39" s="17" t="str">
        <f>+'Kalender 2019'!$H101</f>
        <v>Mo</v>
      </c>
      <c r="B39" s="18">
        <f>+'Kalender 2019'!$G101</f>
        <v>43738</v>
      </c>
      <c r="C39" s="43">
        <v>0</v>
      </c>
      <c r="D39" s="19"/>
      <c r="E39" s="8"/>
      <c r="F39" s="8"/>
      <c r="G39" s="8"/>
    </row>
    <row r="40" spans="1:7" x14ac:dyDescent="0.3">
      <c r="A40" s="452" t="str">
        <f>+'Januar 2019'!A41:B41</f>
        <v>∑ Produktivstunden:</v>
      </c>
      <c r="B40" s="453"/>
      <c r="C40" s="46">
        <f>SUM(C10:C39)</f>
        <v>0</v>
      </c>
      <c r="D40" s="24"/>
      <c r="E40" s="2"/>
      <c r="F40" s="24"/>
      <c r="G40" s="8"/>
    </row>
    <row r="41" spans="1:7" x14ac:dyDescent="0.3">
      <c r="A41" s="8"/>
      <c r="B41" s="8"/>
      <c r="C41" s="8"/>
      <c r="D41" s="8"/>
      <c r="E41" s="8"/>
      <c r="F41" s="8"/>
      <c r="G41" s="8"/>
    </row>
    <row r="42" spans="1:7" s="8" customFormat="1" x14ac:dyDescent="0.3">
      <c r="A42" s="39" t="str">
        <f>+'Januar 2019'!A43</f>
        <v>Personalausgaben mtl.:</v>
      </c>
      <c r="B42" s="40"/>
      <c r="C42" s="30">
        <f>C40*F9</f>
        <v>0</v>
      </c>
      <c r="D42" s="25"/>
    </row>
    <row r="43" spans="1:7" x14ac:dyDescent="0.3">
      <c r="A43" s="8"/>
      <c r="B43" s="8"/>
      <c r="C43" s="8"/>
      <c r="D43" s="8"/>
      <c r="E43" s="8"/>
      <c r="F43" s="8"/>
      <c r="G43" s="8"/>
    </row>
    <row r="44" spans="1:7" s="8" customFormat="1" ht="42.75" customHeight="1" x14ac:dyDescent="0.3">
      <c r="A44" s="39" t="str">
        <f>+'Januar 2019'!A45</f>
        <v xml:space="preserve">Datum/Unterschrift des Beschäftigten: </v>
      </c>
      <c r="B44" s="40"/>
      <c r="C44" s="7"/>
      <c r="E44" s="42" t="str">
        <f>+'Januar 2019'!E45</f>
        <v>Datum/Unterschrift des Vorgesetzten:</v>
      </c>
      <c r="F44" s="450"/>
      <c r="G44" s="406"/>
    </row>
  </sheetData>
  <mergeCells count="17">
    <mergeCell ref="F44:G44"/>
    <mergeCell ref="E18:E22"/>
    <mergeCell ref="A40:B40"/>
    <mergeCell ref="E25:E29"/>
    <mergeCell ref="E32:E36"/>
    <mergeCell ref="E14:E15"/>
    <mergeCell ref="F14:G15"/>
    <mergeCell ref="A1:G1"/>
    <mergeCell ref="A3:B3"/>
    <mergeCell ref="C3:E3"/>
    <mergeCell ref="A4:B4"/>
    <mergeCell ref="C4:G4"/>
    <mergeCell ref="A5:B5"/>
    <mergeCell ref="C5:G5"/>
    <mergeCell ref="A9:B9"/>
    <mergeCell ref="E11:E12"/>
    <mergeCell ref="F11:G1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G45"/>
  <sheetViews>
    <sheetView showGridLines="0" topLeftCell="A13" zoomScale="115" zoomScaleNormal="115" workbookViewId="0">
      <selection activeCell="E7" sqref="E7"/>
    </sheetView>
  </sheetViews>
  <sheetFormatPr baseColWidth="10" defaultRowHeight="14" x14ac:dyDescent="0.3"/>
  <cols>
    <col min="5" max="5" width="16.58203125" customWidth="1"/>
  </cols>
  <sheetData>
    <row r="1" spans="1:7" ht="28.5" thickBot="1" x14ac:dyDescent="0.35">
      <c r="A1" s="430" t="s">
        <v>62</v>
      </c>
      <c r="B1" s="431"/>
      <c r="C1" s="431"/>
      <c r="D1" s="431"/>
      <c r="E1" s="431"/>
      <c r="F1" s="431"/>
      <c r="G1" s="432"/>
    </row>
    <row r="2" spans="1:7" ht="28" x14ac:dyDescent="0.3">
      <c r="A2" s="10"/>
      <c r="B2" s="10"/>
      <c r="C2" s="10"/>
      <c r="D2" s="10"/>
      <c r="E2" s="10"/>
      <c r="F2" s="10"/>
      <c r="G2" s="10"/>
    </row>
    <row r="3" spans="1:7" x14ac:dyDescent="0.3">
      <c r="A3" s="433" t="s">
        <v>63</v>
      </c>
      <c r="B3" s="434"/>
      <c r="C3" s="435">
        <f>+'Zuordnung KjE-Satz'!C18:C18</f>
        <v>0</v>
      </c>
      <c r="D3" s="436"/>
      <c r="E3" s="436"/>
      <c r="F3" s="11"/>
      <c r="G3" s="12"/>
    </row>
    <row r="4" spans="1:7" ht="14.25" customHeight="1" x14ac:dyDescent="0.3">
      <c r="A4" s="437" t="s">
        <v>64</v>
      </c>
      <c r="B4" s="438"/>
      <c r="C4" s="439">
        <f>+'Zuordnung KjE-Satz'!C20:D20</f>
        <v>0</v>
      </c>
      <c r="D4" s="440"/>
      <c r="E4" s="440"/>
      <c r="F4" s="440"/>
      <c r="G4" s="440"/>
    </row>
    <row r="5" spans="1:7" x14ac:dyDescent="0.3">
      <c r="A5" s="433" t="s">
        <v>118</v>
      </c>
      <c r="B5" s="434"/>
      <c r="C5" s="441">
        <f>+'Zuordnung KjE-Satz'!C16:C16</f>
        <v>0</v>
      </c>
      <c r="D5" s="442"/>
      <c r="E5" s="442"/>
      <c r="F5" s="405"/>
      <c r="G5" s="405"/>
    </row>
    <row r="6" spans="1:7" x14ac:dyDescent="0.3">
      <c r="A6" s="13"/>
      <c r="B6" s="13"/>
      <c r="C6" s="4"/>
      <c r="D6" s="5"/>
      <c r="E6" s="6"/>
      <c r="F6" s="6"/>
      <c r="G6" s="6"/>
    </row>
    <row r="7" spans="1:7" s="8" customFormat="1" ht="28" x14ac:dyDescent="0.3">
      <c r="A7" s="39" t="str">
        <f>+'Januar 2019'!A7</f>
        <v>Produktivstunden p. a.:</v>
      </c>
      <c r="B7" s="40"/>
      <c r="C7" s="26" t="e">
        <f>+'Zuordnung KjE-Satz'!#REF!</f>
        <v>#REF!</v>
      </c>
      <c r="D7" s="6"/>
      <c r="E7" s="14" t="s">
        <v>119</v>
      </c>
      <c r="F7" s="37" t="e">
        <f>+'Zuordnung KjE-Satz'!#REF!</f>
        <v>#REF!</v>
      </c>
      <c r="G7" s="38"/>
    </row>
    <row r="8" spans="1:7" x14ac:dyDescent="0.3">
      <c r="A8" s="8"/>
      <c r="B8" s="8"/>
      <c r="C8" s="8"/>
      <c r="D8" s="3"/>
      <c r="E8" s="8"/>
      <c r="F8" s="8"/>
      <c r="G8" s="8"/>
    </row>
    <row r="9" spans="1:7" ht="42" x14ac:dyDescent="0.3">
      <c r="A9" s="443" t="str">
        <f>+'Kalender 2019'!A105</f>
        <v>Oktober 2019</v>
      </c>
      <c r="B9" s="444"/>
      <c r="C9" s="15" t="s">
        <v>65</v>
      </c>
      <c r="D9" s="16"/>
      <c r="E9" s="41" t="str">
        <f>+'Januar 2019'!E9</f>
        <v>SEK-Stundensatz</v>
      </c>
      <c r="F9" s="27">
        <f>+'Zuordnung KjE-Satz'!$C$47</f>
        <v>0</v>
      </c>
      <c r="G9" s="8"/>
    </row>
    <row r="10" spans="1:7" x14ac:dyDescent="0.3">
      <c r="A10" s="17" t="str">
        <f>+'Kalender 2019'!$B106</f>
        <v>Di</v>
      </c>
      <c r="B10" s="18">
        <f>+'Kalender 2019'!$A106</f>
        <v>43739</v>
      </c>
      <c r="C10" s="43">
        <v>0</v>
      </c>
      <c r="D10" s="19"/>
      <c r="E10" s="8"/>
      <c r="F10" s="8"/>
      <c r="G10" s="8"/>
    </row>
    <row r="11" spans="1:7" ht="14.25" customHeight="1" x14ac:dyDescent="0.3">
      <c r="A11" s="17" t="str">
        <f>+'Kalender 2019'!$B107</f>
        <v>Mi</v>
      </c>
      <c r="B11" s="18">
        <f>+'Kalender 2019'!$A107</f>
        <v>43740</v>
      </c>
      <c r="C11" s="44">
        <v>0</v>
      </c>
      <c r="D11" s="20"/>
      <c r="E11" s="445" t="s">
        <v>66</v>
      </c>
      <c r="F11" s="447" t="str">
        <f>+'Zuordnung KjE-Satz'!$B$29</f>
        <v>Mittlerer Dienst</v>
      </c>
      <c r="G11" s="448"/>
    </row>
    <row r="12" spans="1:7" x14ac:dyDescent="0.3">
      <c r="A12" s="17" t="str">
        <f>+'Kalender 2019'!$B108</f>
        <v>Do</v>
      </c>
      <c r="B12" s="18">
        <f>+'Kalender 2019'!$A108</f>
        <v>43741</v>
      </c>
      <c r="C12" s="43">
        <v>0</v>
      </c>
      <c r="D12" s="19"/>
      <c r="E12" s="446"/>
      <c r="F12" s="449"/>
      <c r="G12" s="448"/>
    </row>
    <row r="13" spans="1:7" x14ac:dyDescent="0.3">
      <c r="A13" s="17" t="str">
        <f>+'Kalender 2019'!$B109</f>
        <v>Fr</v>
      </c>
      <c r="B13" s="21">
        <f>+'Kalender 2019'!$A109</f>
        <v>43742</v>
      </c>
      <c r="C13" s="43">
        <v>0</v>
      </c>
      <c r="D13" s="19"/>
      <c r="E13" s="8"/>
      <c r="F13" s="8"/>
      <c r="G13" s="8"/>
    </row>
    <row r="14" spans="1:7" x14ac:dyDescent="0.3">
      <c r="A14" s="22" t="str">
        <f>+'Kalender 2019'!$B110</f>
        <v>Sa</v>
      </c>
      <c r="B14" s="23">
        <f>+'Kalender 2019'!$A110</f>
        <v>43743</v>
      </c>
      <c r="C14" s="45"/>
      <c r="D14" s="19"/>
      <c r="E14" s="429"/>
      <c r="F14" s="417"/>
      <c r="G14" s="417"/>
    </row>
    <row r="15" spans="1:7" x14ac:dyDescent="0.3">
      <c r="A15" s="22" t="str">
        <f>+'Kalender 2019'!$B111</f>
        <v>So</v>
      </c>
      <c r="B15" s="23">
        <f>+'Kalender 2019'!$A111</f>
        <v>43744</v>
      </c>
      <c r="C15" s="45"/>
      <c r="D15" s="19"/>
      <c r="E15" s="429"/>
      <c r="F15" s="417"/>
      <c r="G15" s="417"/>
    </row>
    <row r="16" spans="1:7" x14ac:dyDescent="0.3">
      <c r="A16" s="17" t="str">
        <f>+'Kalender 2019'!$B112</f>
        <v>Mo</v>
      </c>
      <c r="B16" s="18">
        <f>+'Kalender 2019'!$A112</f>
        <v>43745</v>
      </c>
      <c r="C16" s="43">
        <v>0</v>
      </c>
      <c r="D16" s="19"/>
      <c r="E16" s="8"/>
      <c r="F16" s="8"/>
      <c r="G16" s="8"/>
    </row>
    <row r="17" spans="1:7" x14ac:dyDescent="0.3">
      <c r="A17" s="17" t="str">
        <f>+'Kalender 2019'!$B113</f>
        <v>Di</v>
      </c>
      <c r="B17" s="18">
        <f>+'Kalender 2019'!$A113</f>
        <v>43746</v>
      </c>
      <c r="C17" s="43">
        <v>0</v>
      </c>
      <c r="D17" s="19"/>
      <c r="E17" s="8"/>
      <c r="F17" s="8"/>
      <c r="G17" s="8"/>
    </row>
    <row r="18" spans="1:7" ht="14.25" customHeight="1" x14ac:dyDescent="0.3">
      <c r="A18" s="17" t="str">
        <f>+'Kalender 2019'!$B114</f>
        <v>Mi</v>
      </c>
      <c r="B18" s="18">
        <f>+'Kalender 2019'!$A114</f>
        <v>43747</v>
      </c>
      <c r="C18" s="43">
        <v>0</v>
      </c>
      <c r="D18" s="19"/>
      <c r="E18" s="445" t="str">
        <f>+'Januar 2019'!E18:E22</f>
        <v>∑ abgerechneter Produktivstunden Vormonate inkl. Abrechnungsmonat:</v>
      </c>
      <c r="F18" s="34"/>
      <c r="G18" s="35"/>
    </row>
    <row r="19" spans="1:7" x14ac:dyDescent="0.3">
      <c r="A19" s="17" t="str">
        <f>+'Kalender 2019'!$B115</f>
        <v>Do</v>
      </c>
      <c r="B19" s="18">
        <f>+'Kalender 2019'!$A115</f>
        <v>43748</v>
      </c>
      <c r="C19" s="43">
        <v>0</v>
      </c>
      <c r="D19" s="19"/>
      <c r="E19" s="451"/>
      <c r="F19" s="34"/>
      <c r="G19" s="35"/>
    </row>
    <row r="20" spans="1:7" x14ac:dyDescent="0.3">
      <c r="A20" s="17" t="str">
        <f>+'Kalender 2019'!$B116</f>
        <v>Fr</v>
      </c>
      <c r="B20" s="18">
        <f>+'Kalender 2019'!$A116</f>
        <v>43749</v>
      </c>
      <c r="C20" s="43">
        <v>0</v>
      </c>
      <c r="D20" s="19"/>
      <c r="E20" s="451"/>
      <c r="F20" s="34">
        <f>Tabelle1!$B$22+Tabelle1!$B$23+Tabelle1!$B$24+Tabelle1!$B$25+Tabelle1!$B$26+Tabelle1!$B$27+Tabelle1!$B$28+Tabelle1!$B$29+Tabelle1!$B$30+Tabelle1!$B$31</f>
        <v>100</v>
      </c>
      <c r="G20" s="35"/>
    </row>
    <row r="21" spans="1:7" x14ac:dyDescent="0.3">
      <c r="A21" s="22" t="str">
        <f>+'Kalender 2019'!$B117</f>
        <v>Sa</v>
      </c>
      <c r="B21" s="23">
        <f>+'Kalender 2019'!$A117</f>
        <v>43750</v>
      </c>
      <c r="C21" s="45"/>
      <c r="D21" s="19"/>
      <c r="E21" s="451"/>
      <c r="F21" s="34"/>
      <c r="G21" s="35"/>
    </row>
    <row r="22" spans="1:7" x14ac:dyDescent="0.3">
      <c r="A22" s="22" t="str">
        <f>+'Kalender 2019'!$B118</f>
        <v>So</v>
      </c>
      <c r="B22" s="23">
        <f>+'Kalender 2019'!$A118</f>
        <v>43751</v>
      </c>
      <c r="C22" s="45"/>
      <c r="D22" s="19"/>
      <c r="E22" s="446"/>
      <c r="F22" s="34"/>
      <c r="G22" s="35"/>
    </row>
    <row r="23" spans="1:7" x14ac:dyDescent="0.3">
      <c r="A23" s="17" t="str">
        <f>+'Kalender 2019'!$B119</f>
        <v>Mo</v>
      </c>
      <c r="B23" s="18">
        <f>+'Kalender 2019'!$A119</f>
        <v>43752</v>
      </c>
      <c r="C23" s="43">
        <v>0</v>
      </c>
      <c r="D23" s="19"/>
      <c r="E23" s="8"/>
      <c r="F23" s="8"/>
      <c r="G23" s="8"/>
    </row>
    <row r="24" spans="1:7" x14ac:dyDescent="0.3">
      <c r="A24" s="17" t="str">
        <f>+'Kalender 2019'!$B120</f>
        <v>Di</v>
      </c>
      <c r="B24" s="18">
        <f>+'Kalender 2019'!$A120</f>
        <v>43753</v>
      </c>
      <c r="C24" s="43">
        <v>0</v>
      </c>
      <c r="D24" s="19"/>
      <c r="E24" s="8"/>
      <c r="F24" s="8"/>
      <c r="G24" s="8"/>
    </row>
    <row r="25" spans="1:7" ht="14.25" customHeight="1" x14ac:dyDescent="0.3">
      <c r="A25" s="17" t="str">
        <f>+'Kalender 2019'!$B121</f>
        <v>Mi</v>
      </c>
      <c r="B25" s="18">
        <f>+'Kalender 2019'!$A121</f>
        <v>43754</v>
      </c>
      <c r="C25" s="43">
        <v>0</v>
      </c>
      <c r="D25" s="19"/>
      <c r="E25" s="445" t="str">
        <f>+'Januar 2019'!E25:E29</f>
        <v>∑ abgerechneter Personalausgaben Vormonate inkl. Abrechnungsmonat:</v>
      </c>
      <c r="F25" s="34"/>
      <c r="G25" s="35"/>
    </row>
    <row r="26" spans="1:7" x14ac:dyDescent="0.3">
      <c r="A26" s="17" t="str">
        <f>+'Kalender 2019'!$B122</f>
        <v>Do</v>
      </c>
      <c r="B26" s="18">
        <f>+'Kalender 2019'!$A122</f>
        <v>43755</v>
      </c>
      <c r="C26" s="43">
        <v>0</v>
      </c>
      <c r="D26" s="19"/>
      <c r="E26" s="451"/>
      <c r="F26" s="34"/>
      <c r="G26" s="35"/>
    </row>
    <row r="27" spans="1:7" x14ac:dyDescent="0.3">
      <c r="A27" s="17" t="str">
        <f>+'Kalender 2019'!$B123</f>
        <v>Fr</v>
      </c>
      <c r="B27" s="18">
        <f>+'Kalender 2019'!$A123</f>
        <v>43756</v>
      </c>
      <c r="C27" s="43">
        <v>0</v>
      </c>
      <c r="D27" s="19"/>
      <c r="E27" s="451"/>
      <c r="F27" s="36">
        <f>Tabelle1!$C$22+Tabelle1!$C$23+Tabelle1!$C$24+Tabelle1!$C$25+Tabelle1!$C$26+Tabelle1!$C$27+Tabelle1!$C$28+Tabelle1!$C$29+Tabelle1!$C$30+Tabelle1!$C$31</f>
        <v>0</v>
      </c>
      <c r="G27" s="35"/>
    </row>
    <row r="28" spans="1:7" x14ac:dyDescent="0.3">
      <c r="A28" s="22" t="str">
        <f>+'Kalender 2019'!$B124</f>
        <v>Sa</v>
      </c>
      <c r="B28" s="23">
        <f>+'Kalender 2019'!$A124</f>
        <v>43757</v>
      </c>
      <c r="C28" s="45"/>
      <c r="D28" s="19"/>
      <c r="E28" s="451"/>
      <c r="F28" s="34"/>
      <c r="G28" s="35"/>
    </row>
    <row r="29" spans="1:7" x14ac:dyDescent="0.3">
      <c r="A29" s="22" t="str">
        <f>+'Kalender 2019'!$B125</f>
        <v>So</v>
      </c>
      <c r="B29" s="23">
        <f>+'Kalender 2019'!$A125</f>
        <v>43758</v>
      </c>
      <c r="C29" s="45"/>
      <c r="D29" s="19"/>
      <c r="E29" s="446"/>
      <c r="F29" s="34"/>
      <c r="G29" s="35"/>
    </row>
    <row r="30" spans="1:7" x14ac:dyDescent="0.3">
      <c r="A30" s="17" t="str">
        <f>+'Kalender 2019'!$B126</f>
        <v>Mo</v>
      </c>
      <c r="B30" s="18">
        <f>+'Kalender 2019'!$A126</f>
        <v>43759</v>
      </c>
      <c r="C30" s="43">
        <v>0</v>
      </c>
      <c r="D30" s="19"/>
      <c r="E30" s="8"/>
      <c r="F30" s="8"/>
      <c r="G30" s="8"/>
    </row>
    <row r="31" spans="1:7" x14ac:dyDescent="0.3">
      <c r="A31" s="17" t="str">
        <f>+'Kalender 2019'!$B127</f>
        <v>Di</v>
      </c>
      <c r="B31" s="18">
        <f>+'Kalender 2019'!$A127</f>
        <v>43760</v>
      </c>
      <c r="C31" s="43">
        <v>0</v>
      </c>
      <c r="D31" s="19"/>
      <c r="E31" s="8"/>
      <c r="F31" s="8"/>
      <c r="G31" s="8"/>
    </row>
    <row r="32" spans="1:7" ht="14.25" customHeight="1" x14ac:dyDescent="0.3">
      <c r="A32" s="17" t="str">
        <f>+'Kalender 2019'!$B128</f>
        <v>Mi</v>
      </c>
      <c r="B32" s="18">
        <f>+'Kalender 2019'!$A128</f>
        <v>43761</v>
      </c>
      <c r="C32" s="43">
        <v>0</v>
      </c>
      <c r="D32" s="19"/>
      <c r="E32" s="445" t="str">
        <f>+'Januar 2019'!E32:E36</f>
        <v>Personalausgaben p. a.:</v>
      </c>
      <c r="F32" s="34"/>
      <c r="G32" s="35"/>
    </row>
    <row r="33" spans="1:7" x14ac:dyDescent="0.3">
      <c r="A33" s="17" t="str">
        <f>+'Kalender 2019'!$B129</f>
        <v>Do</v>
      </c>
      <c r="B33" s="18">
        <f>+'Kalender 2019'!$A129</f>
        <v>43762</v>
      </c>
      <c r="C33" s="43">
        <v>0</v>
      </c>
      <c r="D33" s="19"/>
      <c r="E33" s="451"/>
      <c r="F33" s="34"/>
      <c r="G33" s="35"/>
    </row>
    <row r="34" spans="1:7" x14ac:dyDescent="0.3">
      <c r="A34" s="17" t="str">
        <f>+'Kalender 2019'!$B130</f>
        <v>Fr</v>
      </c>
      <c r="B34" s="18">
        <f>+'Kalender 2019'!$A130</f>
        <v>43763</v>
      </c>
      <c r="C34" s="43">
        <v>0</v>
      </c>
      <c r="D34" s="19"/>
      <c r="E34" s="451"/>
      <c r="F34" s="36">
        <f>+'Zuordnung KjE-Satz'!$C$51</f>
        <v>0</v>
      </c>
      <c r="G34" s="35"/>
    </row>
    <row r="35" spans="1:7" x14ac:dyDescent="0.3">
      <c r="A35" s="22" t="str">
        <f>+'Kalender 2019'!$B131</f>
        <v>Sa</v>
      </c>
      <c r="B35" s="23">
        <f>+'Kalender 2019'!$A131</f>
        <v>43764</v>
      </c>
      <c r="C35" s="45"/>
      <c r="D35" s="19"/>
      <c r="E35" s="451"/>
      <c r="F35" s="34"/>
      <c r="G35" s="35"/>
    </row>
    <row r="36" spans="1:7" x14ac:dyDescent="0.3">
      <c r="A36" s="22" t="str">
        <f>+'Kalender 2019'!$B132</f>
        <v>So</v>
      </c>
      <c r="B36" s="23">
        <f>+'Kalender 2019'!$A132</f>
        <v>43765</v>
      </c>
      <c r="C36" s="45"/>
      <c r="D36" s="19"/>
      <c r="E36" s="446"/>
      <c r="F36" s="34"/>
      <c r="G36" s="35"/>
    </row>
    <row r="37" spans="1:7" x14ac:dyDescent="0.3">
      <c r="A37" s="17" t="str">
        <f>+'Kalender 2019'!$B133</f>
        <v>Mo</v>
      </c>
      <c r="B37" s="18">
        <f>+'Kalender 2019'!$A133</f>
        <v>43766</v>
      </c>
      <c r="C37" s="43">
        <v>0</v>
      </c>
      <c r="D37" s="19"/>
      <c r="E37" s="8"/>
      <c r="F37" s="8"/>
      <c r="G37" s="8"/>
    </row>
    <row r="38" spans="1:7" x14ac:dyDescent="0.3">
      <c r="A38" s="17" t="str">
        <f>+'Kalender 2019'!$B134</f>
        <v>Di</v>
      </c>
      <c r="B38" s="18">
        <f>+'Kalender 2019'!$A134</f>
        <v>43767</v>
      </c>
      <c r="C38" s="43">
        <v>0</v>
      </c>
      <c r="D38" s="19"/>
      <c r="E38" s="8"/>
      <c r="F38" s="8"/>
      <c r="G38" s="8"/>
    </row>
    <row r="39" spans="1:7" x14ac:dyDescent="0.3">
      <c r="A39" s="17" t="str">
        <f>+'Kalender 2019'!$B135</f>
        <v>Mi</v>
      </c>
      <c r="B39" s="18">
        <f>+'Kalender 2019'!$A135</f>
        <v>43768</v>
      </c>
      <c r="C39" s="43">
        <v>0</v>
      </c>
      <c r="D39" s="19"/>
      <c r="E39" s="8"/>
      <c r="F39" s="8"/>
      <c r="G39" s="8"/>
    </row>
    <row r="40" spans="1:7" x14ac:dyDescent="0.3">
      <c r="A40" s="17" t="str">
        <f>+'Kalender 2019'!$B136</f>
        <v>Do</v>
      </c>
      <c r="B40" s="18">
        <f>+'Kalender 2019'!$A136</f>
        <v>43769</v>
      </c>
      <c r="C40" s="43">
        <v>0</v>
      </c>
      <c r="D40" s="19"/>
      <c r="E40" s="8"/>
      <c r="F40" s="8"/>
      <c r="G40" s="8"/>
    </row>
    <row r="41" spans="1:7" x14ac:dyDescent="0.3">
      <c r="A41" s="452" t="str">
        <f>+'Januar 2019'!A41:B41</f>
        <v>∑ Produktivstunden:</v>
      </c>
      <c r="B41" s="453"/>
      <c r="C41" s="46">
        <f>SUM(C10:C40)</f>
        <v>0</v>
      </c>
      <c r="D41" s="24"/>
      <c r="E41" s="2"/>
      <c r="F41" s="24"/>
      <c r="G41" s="8"/>
    </row>
    <row r="42" spans="1:7" x14ac:dyDescent="0.3">
      <c r="A42" s="8"/>
      <c r="B42" s="8"/>
      <c r="C42" s="8"/>
      <c r="D42" s="8"/>
      <c r="E42" s="8"/>
      <c r="F42" s="8"/>
      <c r="G42" s="8"/>
    </row>
    <row r="43" spans="1:7" s="8" customFormat="1" x14ac:dyDescent="0.3">
      <c r="A43" s="39" t="str">
        <f>+'Januar 2019'!A43</f>
        <v>Personalausgaben mtl.:</v>
      </c>
      <c r="B43" s="40"/>
      <c r="C43" s="30">
        <f>C41*F9</f>
        <v>0</v>
      </c>
      <c r="D43" s="25"/>
    </row>
    <row r="44" spans="1:7" x14ac:dyDescent="0.3">
      <c r="A44" s="8"/>
      <c r="B44" s="8"/>
      <c r="C44" s="8"/>
      <c r="D44" s="8"/>
      <c r="E44" s="8"/>
      <c r="F44" s="8"/>
      <c r="G44" s="8"/>
    </row>
    <row r="45" spans="1:7" s="8" customFormat="1" ht="42.75" customHeight="1" x14ac:dyDescent="0.3">
      <c r="A45" s="39" t="str">
        <f>+'Januar 2019'!A45</f>
        <v xml:space="preserve">Datum/Unterschrift des Beschäftigten: </v>
      </c>
      <c r="B45" s="40"/>
      <c r="C45" s="7"/>
      <c r="E45" s="42" t="str">
        <f>+'Januar 2019'!E45</f>
        <v>Datum/Unterschrift des Vorgesetzten:</v>
      </c>
      <c r="F45" s="450"/>
      <c r="G45" s="406"/>
    </row>
  </sheetData>
  <mergeCells count="17">
    <mergeCell ref="F45:G45"/>
    <mergeCell ref="E18:E22"/>
    <mergeCell ref="A41:B41"/>
    <mergeCell ref="E25:E29"/>
    <mergeCell ref="E32:E36"/>
    <mergeCell ref="E14:E15"/>
    <mergeCell ref="F14:G15"/>
    <mergeCell ref="A1:G1"/>
    <mergeCell ref="A3:B3"/>
    <mergeCell ref="C3:E3"/>
    <mergeCell ref="A4:B4"/>
    <mergeCell ref="C4:G4"/>
    <mergeCell ref="A5:B5"/>
    <mergeCell ref="C5:G5"/>
    <mergeCell ref="A9:B9"/>
    <mergeCell ref="E11:E12"/>
    <mergeCell ref="F11:G12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H44"/>
  <sheetViews>
    <sheetView showGridLines="0" topLeftCell="A13" zoomScale="115" zoomScaleNormal="115" workbookViewId="0">
      <selection activeCell="G48" sqref="G48"/>
    </sheetView>
  </sheetViews>
  <sheetFormatPr baseColWidth="10" defaultRowHeight="14" x14ac:dyDescent="0.3"/>
  <cols>
    <col min="5" max="5" width="16.58203125" customWidth="1"/>
  </cols>
  <sheetData>
    <row r="1" spans="1:7" ht="28.5" thickBot="1" x14ac:dyDescent="0.35">
      <c r="A1" s="430" t="s">
        <v>62</v>
      </c>
      <c r="B1" s="431"/>
      <c r="C1" s="431"/>
      <c r="D1" s="431"/>
      <c r="E1" s="431"/>
      <c r="F1" s="431"/>
      <c r="G1" s="432"/>
    </row>
    <row r="2" spans="1:7" ht="28" x14ac:dyDescent="0.3">
      <c r="A2" s="10"/>
      <c r="B2" s="10"/>
      <c r="C2" s="10"/>
      <c r="D2" s="10"/>
      <c r="E2" s="10"/>
      <c r="F2" s="10"/>
      <c r="G2" s="10"/>
    </row>
    <row r="3" spans="1:7" x14ac:dyDescent="0.3">
      <c r="A3" s="433" t="s">
        <v>63</v>
      </c>
      <c r="B3" s="434"/>
      <c r="C3" s="435">
        <f>+'Zuordnung KjE-Satz'!C18:C18</f>
        <v>0</v>
      </c>
      <c r="D3" s="436"/>
      <c r="E3" s="436"/>
      <c r="F3" s="11"/>
      <c r="G3" s="12"/>
    </row>
    <row r="4" spans="1:7" ht="14.25" customHeight="1" x14ac:dyDescent="0.3">
      <c r="A4" s="437" t="s">
        <v>64</v>
      </c>
      <c r="B4" s="438"/>
      <c r="C4" s="439">
        <f>+'Zuordnung KjE-Satz'!C20:D20</f>
        <v>0</v>
      </c>
      <c r="D4" s="440"/>
      <c r="E4" s="440"/>
      <c r="F4" s="440"/>
      <c r="G4" s="440"/>
    </row>
    <row r="5" spans="1:7" x14ac:dyDescent="0.3">
      <c r="A5" s="433" t="s">
        <v>118</v>
      </c>
      <c r="B5" s="434"/>
      <c r="C5" s="441">
        <f>+'Zuordnung KjE-Satz'!C16:C16</f>
        <v>0</v>
      </c>
      <c r="D5" s="442"/>
      <c r="E5" s="442"/>
      <c r="F5" s="405"/>
      <c r="G5" s="405"/>
    </row>
    <row r="6" spans="1:7" x14ac:dyDescent="0.3">
      <c r="A6" s="13"/>
      <c r="B6" s="13"/>
      <c r="C6" s="4"/>
      <c r="D6" s="5"/>
      <c r="E6" s="6"/>
      <c r="F6" s="6"/>
      <c r="G6" s="6"/>
    </row>
    <row r="7" spans="1:7" s="8" customFormat="1" ht="28" x14ac:dyDescent="0.3">
      <c r="A7" s="39" t="str">
        <f>+'Januar 2019'!A7</f>
        <v>Produktivstunden p. a.:</v>
      </c>
      <c r="B7" s="40"/>
      <c r="C7" s="26" t="e">
        <f>+'Zuordnung KjE-Satz'!#REF!</f>
        <v>#REF!</v>
      </c>
      <c r="D7" s="6"/>
      <c r="E7" s="14" t="s">
        <v>119</v>
      </c>
      <c r="F7" s="37" t="e">
        <f>+'Zuordnung KjE-Satz'!#REF!</f>
        <v>#REF!</v>
      </c>
      <c r="G7" s="38"/>
    </row>
    <row r="8" spans="1:7" x14ac:dyDescent="0.3">
      <c r="A8" s="8"/>
      <c r="B8" s="8"/>
      <c r="C8" s="8"/>
      <c r="D8" s="3"/>
      <c r="E8" s="8"/>
      <c r="F8" s="8"/>
      <c r="G8" s="8"/>
    </row>
    <row r="9" spans="1:7" ht="42" x14ac:dyDescent="0.3">
      <c r="A9" s="443" t="str">
        <f>+'Kalender 2019'!D105</f>
        <v>November 2019</v>
      </c>
      <c r="B9" s="444"/>
      <c r="C9" s="15" t="s">
        <v>65</v>
      </c>
      <c r="D9" s="16"/>
      <c r="E9" s="41" t="str">
        <f>+'Januar 2019'!E9</f>
        <v>SEK-Stundensatz</v>
      </c>
      <c r="F9" s="27">
        <f>+'Zuordnung KjE-Satz'!$C$47</f>
        <v>0</v>
      </c>
      <c r="G9" s="8"/>
    </row>
    <row r="10" spans="1:7" x14ac:dyDescent="0.3">
      <c r="A10" s="17" t="str">
        <f>+'Kalender 2019'!$E106</f>
        <v>Fr</v>
      </c>
      <c r="B10" s="18">
        <f>+'Kalender 2019'!$D106</f>
        <v>43770</v>
      </c>
      <c r="C10" s="43">
        <v>0</v>
      </c>
      <c r="D10" s="19"/>
      <c r="E10" s="8"/>
      <c r="F10" s="8"/>
      <c r="G10" s="8"/>
    </row>
    <row r="11" spans="1:7" ht="14.25" customHeight="1" x14ac:dyDescent="0.3">
      <c r="A11" s="22" t="str">
        <f>+'Kalender 2019'!$E107</f>
        <v>Sa</v>
      </c>
      <c r="B11" s="23">
        <f>+'Kalender 2019'!$D107</f>
        <v>43771</v>
      </c>
      <c r="C11" s="45"/>
      <c r="D11" s="20"/>
      <c r="E11" s="445" t="s">
        <v>66</v>
      </c>
      <c r="F11" s="447" t="str">
        <f>+'Zuordnung KjE-Satz'!$B$29</f>
        <v>Mittlerer Dienst</v>
      </c>
      <c r="G11" s="448"/>
    </row>
    <row r="12" spans="1:7" x14ac:dyDescent="0.3">
      <c r="A12" s="22" t="str">
        <f>+'Kalender 2019'!$E108</f>
        <v>So</v>
      </c>
      <c r="B12" s="23">
        <f>+'Kalender 2019'!$D108</f>
        <v>43772</v>
      </c>
      <c r="C12" s="45"/>
      <c r="D12" s="19"/>
      <c r="E12" s="446"/>
      <c r="F12" s="449"/>
      <c r="G12" s="448"/>
    </row>
    <row r="13" spans="1:7" x14ac:dyDescent="0.3">
      <c r="A13" s="17" t="str">
        <f>+'Kalender 2019'!$E109</f>
        <v>Mo</v>
      </c>
      <c r="B13" s="21">
        <f>+'Kalender 2019'!$D109</f>
        <v>43773</v>
      </c>
      <c r="C13" s="43">
        <v>0</v>
      </c>
      <c r="D13" s="19"/>
      <c r="E13" s="8"/>
      <c r="F13" s="8"/>
      <c r="G13" s="8"/>
    </row>
    <row r="14" spans="1:7" x14ac:dyDescent="0.3">
      <c r="A14" s="17" t="str">
        <f>+'Kalender 2019'!$E110</f>
        <v>Di</v>
      </c>
      <c r="B14" s="18">
        <f>+'Kalender 2019'!$D110</f>
        <v>43774</v>
      </c>
      <c r="C14" s="43">
        <v>0</v>
      </c>
      <c r="D14" s="19"/>
      <c r="E14" s="429"/>
      <c r="F14" s="417"/>
      <c r="G14" s="417"/>
    </row>
    <row r="15" spans="1:7" x14ac:dyDescent="0.3">
      <c r="A15" s="17" t="str">
        <f>+'Kalender 2019'!$E111</f>
        <v>Mi</v>
      </c>
      <c r="B15" s="18">
        <f>+'Kalender 2019'!$D111</f>
        <v>43775</v>
      </c>
      <c r="C15" s="43">
        <v>0</v>
      </c>
      <c r="D15" s="19"/>
      <c r="E15" s="429"/>
      <c r="F15" s="417"/>
      <c r="G15" s="417"/>
    </row>
    <row r="16" spans="1:7" x14ac:dyDescent="0.3">
      <c r="A16" s="17" t="str">
        <f>+'Kalender 2019'!$E112</f>
        <v>Do</v>
      </c>
      <c r="B16" s="18">
        <f>+'Kalender 2019'!$D112</f>
        <v>43776</v>
      </c>
      <c r="C16" s="43">
        <v>0</v>
      </c>
      <c r="D16" s="19"/>
      <c r="E16" s="8"/>
      <c r="F16" s="8"/>
      <c r="G16" s="8"/>
    </row>
    <row r="17" spans="1:8" x14ac:dyDescent="0.3">
      <c r="A17" s="17" t="str">
        <f>+'Kalender 2019'!$E113</f>
        <v>Fr</v>
      </c>
      <c r="B17" s="18">
        <f>+'Kalender 2019'!$D113</f>
        <v>43777</v>
      </c>
      <c r="C17" s="43">
        <v>0</v>
      </c>
      <c r="D17" s="19"/>
      <c r="E17" s="8"/>
      <c r="F17" s="8"/>
      <c r="G17" s="8"/>
    </row>
    <row r="18" spans="1:8" ht="14.25" customHeight="1" x14ac:dyDescent="0.3">
      <c r="A18" s="22" t="str">
        <f>+'Kalender 2019'!$E114</f>
        <v>Sa</v>
      </c>
      <c r="B18" s="23">
        <f>+'Kalender 2019'!$D114</f>
        <v>43778</v>
      </c>
      <c r="C18" s="45"/>
      <c r="D18" s="19"/>
      <c r="E18" s="445" t="str">
        <f>+'Januar 2019'!E18:E22</f>
        <v>∑ abgerechneter Produktivstunden Vormonate inkl. Abrechnungsmonat:</v>
      </c>
      <c r="F18" s="34"/>
      <c r="G18" s="35"/>
    </row>
    <row r="19" spans="1:8" x14ac:dyDescent="0.3">
      <c r="A19" s="22" t="str">
        <f>+'Kalender 2019'!$E115</f>
        <v>So</v>
      </c>
      <c r="B19" s="23">
        <f>+'Kalender 2019'!$D115</f>
        <v>43779</v>
      </c>
      <c r="C19" s="45"/>
      <c r="D19" s="19"/>
      <c r="E19" s="451"/>
      <c r="F19" s="34"/>
      <c r="G19" s="35"/>
    </row>
    <row r="20" spans="1:8" x14ac:dyDescent="0.3">
      <c r="A20" s="17" t="str">
        <f>+'Kalender 2019'!$E116</f>
        <v>Mo</v>
      </c>
      <c r="B20" s="18">
        <f>+'Kalender 2019'!$D116</f>
        <v>43780</v>
      </c>
      <c r="C20" s="43">
        <v>0</v>
      </c>
      <c r="D20" s="19"/>
      <c r="E20" s="451"/>
      <c r="F20" s="34">
        <f>Tabelle1!$B$22+Tabelle1!$B$23+Tabelle1!$B$24+Tabelle1!$B$25+Tabelle1!$B$26+Tabelle1!$B$27+Tabelle1!$B$28+Tabelle1!$B$29+Tabelle1!$B$30+Tabelle1!$B$31+Tabelle1!$B$32</f>
        <v>100</v>
      </c>
      <c r="G20" s="35"/>
    </row>
    <row r="21" spans="1:8" x14ac:dyDescent="0.3">
      <c r="A21" s="17" t="str">
        <f>+'Kalender 2019'!$E117</f>
        <v>Di</v>
      </c>
      <c r="B21" s="18">
        <f>+'Kalender 2019'!$D117</f>
        <v>43781</v>
      </c>
      <c r="C21" s="43">
        <v>0</v>
      </c>
      <c r="D21" s="19"/>
      <c r="E21" s="451"/>
      <c r="F21" s="34"/>
      <c r="G21" s="35"/>
    </row>
    <row r="22" spans="1:8" x14ac:dyDescent="0.3">
      <c r="A22" s="17" t="str">
        <f>+'Kalender 2019'!$E118</f>
        <v>Mi</v>
      </c>
      <c r="B22" s="18">
        <f>+'Kalender 2019'!$D118</f>
        <v>43782</v>
      </c>
      <c r="C22" s="43">
        <v>0</v>
      </c>
      <c r="D22" s="19"/>
      <c r="E22" s="446"/>
      <c r="F22" s="34"/>
      <c r="G22" s="35"/>
    </row>
    <row r="23" spans="1:8" x14ac:dyDescent="0.3">
      <c r="A23" s="17" t="str">
        <f>+'Kalender 2019'!$E119</f>
        <v>Do</v>
      </c>
      <c r="B23" s="18">
        <f>+'Kalender 2019'!$D119</f>
        <v>43783</v>
      </c>
      <c r="C23" s="43">
        <v>0</v>
      </c>
      <c r="D23" s="19"/>
      <c r="E23" s="8"/>
      <c r="F23" s="8"/>
      <c r="G23" s="8"/>
    </row>
    <row r="24" spans="1:8" x14ac:dyDescent="0.3">
      <c r="A24" s="17" t="str">
        <f>+'Kalender 2019'!$E120</f>
        <v>Fr</v>
      </c>
      <c r="B24" s="18">
        <f>+'Kalender 2019'!$D120</f>
        <v>43784</v>
      </c>
      <c r="C24" s="43">
        <v>0</v>
      </c>
      <c r="D24" s="19"/>
      <c r="E24" s="8"/>
      <c r="F24" s="8"/>
      <c r="G24" s="8"/>
    </row>
    <row r="25" spans="1:8" ht="14.25" customHeight="1" x14ac:dyDescent="0.3">
      <c r="A25" s="22" t="str">
        <f>+'Kalender 2019'!$E121</f>
        <v>Sa</v>
      </c>
      <c r="B25" s="23">
        <f>+'Kalender 2019'!$D121</f>
        <v>43785</v>
      </c>
      <c r="C25" s="45"/>
      <c r="D25" s="19"/>
      <c r="E25" s="445" t="str">
        <f>+'Januar 2019'!E25:E29</f>
        <v>∑ abgerechneter Personalausgaben Vormonate inkl. Abrechnungsmonat:</v>
      </c>
      <c r="F25" s="34"/>
      <c r="G25" s="35"/>
      <c r="H25" s="8"/>
    </row>
    <row r="26" spans="1:8" x14ac:dyDescent="0.3">
      <c r="A26" s="22" t="str">
        <f>+'Kalender 2019'!$E122</f>
        <v>So</v>
      </c>
      <c r="B26" s="23">
        <f>+'Kalender 2019'!$D122</f>
        <v>43786</v>
      </c>
      <c r="C26" s="45"/>
      <c r="D26" s="19"/>
      <c r="E26" s="451"/>
      <c r="F26" s="34"/>
      <c r="G26" s="35"/>
      <c r="H26" s="8"/>
    </row>
    <row r="27" spans="1:8" x14ac:dyDescent="0.3">
      <c r="A27" s="17" t="str">
        <f>+'Kalender 2019'!$E123</f>
        <v>Mo</v>
      </c>
      <c r="B27" s="18">
        <f>+'Kalender 2019'!$D123</f>
        <v>43787</v>
      </c>
      <c r="C27" s="43">
        <v>0</v>
      </c>
      <c r="D27" s="19"/>
      <c r="E27" s="451"/>
      <c r="F27" s="36">
        <f>Tabelle1!$C$22+Tabelle1!$C$23+Tabelle1!$C$24+Tabelle1!$C$25+Tabelle1!$C$26+Tabelle1!$C$27+Tabelle1!$C$28+Tabelle1!$C$29+Tabelle1!$C$30+Tabelle1!$C$31+Tabelle1!$C$32</f>
        <v>0</v>
      </c>
      <c r="G27" s="35"/>
      <c r="H27" s="8"/>
    </row>
    <row r="28" spans="1:8" x14ac:dyDescent="0.3">
      <c r="A28" s="17" t="str">
        <f>+'Kalender 2019'!$E124</f>
        <v>Di</v>
      </c>
      <c r="B28" s="18">
        <f>+'Kalender 2019'!$D124</f>
        <v>43788</v>
      </c>
      <c r="C28" s="43">
        <v>0</v>
      </c>
      <c r="D28" s="19"/>
      <c r="E28" s="451"/>
      <c r="F28" s="34"/>
      <c r="G28" s="35"/>
      <c r="H28" s="8"/>
    </row>
    <row r="29" spans="1:8" x14ac:dyDescent="0.3">
      <c r="A29" s="17" t="str">
        <f>+'Kalender 2019'!$E125</f>
        <v>Mi</v>
      </c>
      <c r="B29" s="18">
        <f>+'Kalender 2019'!$D125</f>
        <v>43789</v>
      </c>
      <c r="C29" s="43">
        <v>0</v>
      </c>
      <c r="D29" s="19"/>
      <c r="E29" s="446"/>
      <c r="F29" s="34"/>
      <c r="G29" s="35"/>
      <c r="H29" s="8"/>
    </row>
    <row r="30" spans="1:8" x14ac:dyDescent="0.3">
      <c r="A30" s="17" t="str">
        <f>+'Kalender 2019'!$E126</f>
        <v>Do</v>
      </c>
      <c r="B30" s="18">
        <f>+'Kalender 2019'!$D126</f>
        <v>43790</v>
      </c>
      <c r="C30" s="43">
        <v>0</v>
      </c>
      <c r="D30" s="19"/>
      <c r="E30" s="8"/>
      <c r="F30" s="8"/>
      <c r="G30" s="8"/>
      <c r="H30" s="8"/>
    </row>
    <row r="31" spans="1:8" x14ac:dyDescent="0.3">
      <c r="A31" s="17" t="str">
        <f>+'Kalender 2019'!$E127</f>
        <v>Fr</v>
      </c>
      <c r="B31" s="18">
        <f>+'Kalender 2019'!$D127</f>
        <v>43791</v>
      </c>
      <c r="C31" s="43">
        <v>0</v>
      </c>
      <c r="D31" s="19"/>
      <c r="E31" s="8"/>
      <c r="F31" s="8"/>
      <c r="G31" s="8"/>
      <c r="H31" s="8"/>
    </row>
    <row r="32" spans="1:8" x14ac:dyDescent="0.3">
      <c r="A32" s="22" t="str">
        <f>+'Kalender 2019'!$E128</f>
        <v>Sa</v>
      </c>
      <c r="B32" s="23">
        <f>+'Kalender 2019'!$D128</f>
        <v>43792</v>
      </c>
      <c r="C32" s="45"/>
      <c r="D32" s="19"/>
      <c r="E32" s="445" t="str">
        <f>+'Januar 2019'!E32:E36</f>
        <v>Personalausgaben p. a.:</v>
      </c>
      <c r="F32" s="34"/>
      <c r="G32" s="35"/>
      <c r="H32" s="8"/>
    </row>
    <row r="33" spans="1:8" x14ac:dyDescent="0.3">
      <c r="A33" s="22" t="str">
        <f>+'Kalender 2019'!$E129</f>
        <v>So</v>
      </c>
      <c r="B33" s="23">
        <f>+'Kalender 2019'!$D129</f>
        <v>43793</v>
      </c>
      <c r="C33" s="45"/>
      <c r="D33" s="19"/>
      <c r="E33" s="451"/>
      <c r="F33" s="34"/>
      <c r="G33" s="35"/>
      <c r="H33" s="8"/>
    </row>
    <row r="34" spans="1:8" x14ac:dyDescent="0.3">
      <c r="A34" s="17" t="str">
        <f>+'Kalender 2019'!$E130</f>
        <v>Mo</v>
      </c>
      <c r="B34" s="18">
        <f>+'Kalender 2019'!$D130</f>
        <v>43794</v>
      </c>
      <c r="C34" s="43">
        <v>0</v>
      </c>
      <c r="D34" s="19"/>
      <c r="E34" s="451"/>
      <c r="F34" s="36">
        <f>+'Zuordnung KjE-Satz'!$C$51</f>
        <v>0</v>
      </c>
      <c r="G34" s="35"/>
      <c r="H34" s="8"/>
    </row>
    <row r="35" spans="1:8" x14ac:dyDescent="0.3">
      <c r="A35" s="17" t="str">
        <f>+'Kalender 2019'!$E131</f>
        <v>Di</v>
      </c>
      <c r="B35" s="18">
        <f>+'Kalender 2019'!$D131</f>
        <v>43795</v>
      </c>
      <c r="C35" s="43">
        <v>0</v>
      </c>
      <c r="D35" s="19"/>
      <c r="E35" s="451"/>
      <c r="F35" s="34"/>
      <c r="G35" s="35"/>
      <c r="H35" s="8"/>
    </row>
    <row r="36" spans="1:8" x14ac:dyDescent="0.3">
      <c r="A36" s="17" t="str">
        <f>+'Kalender 2019'!$E132</f>
        <v>Mi</v>
      </c>
      <c r="B36" s="18">
        <f>+'Kalender 2019'!$D132</f>
        <v>43796</v>
      </c>
      <c r="C36" s="43">
        <v>0</v>
      </c>
      <c r="D36" s="19"/>
      <c r="E36" s="446"/>
      <c r="F36" s="34"/>
      <c r="G36" s="35"/>
      <c r="H36" s="8"/>
    </row>
    <row r="37" spans="1:8" x14ac:dyDescent="0.3">
      <c r="A37" s="17" t="str">
        <f>+'Kalender 2019'!$E133</f>
        <v>Do</v>
      </c>
      <c r="B37" s="18">
        <f>+'Kalender 2019'!$D133</f>
        <v>43797</v>
      </c>
      <c r="C37" s="43">
        <v>0</v>
      </c>
      <c r="D37" s="19"/>
      <c r="E37" s="8"/>
      <c r="F37" s="8"/>
      <c r="G37" s="8"/>
    </row>
    <row r="38" spans="1:8" x14ac:dyDescent="0.3">
      <c r="A38" s="17" t="str">
        <f>+'Kalender 2019'!$E134</f>
        <v>Fr</v>
      </c>
      <c r="B38" s="18">
        <f>+'Kalender 2019'!$D134</f>
        <v>43798</v>
      </c>
      <c r="C38" s="43">
        <v>0</v>
      </c>
      <c r="D38" s="19"/>
      <c r="E38" s="8"/>
      <c r="F38" s="8"/>
      <c r="G38" s="8"/>
    </row>
    <row r="39" spans="1:8" x14ac:dyDescent="0.3">
      <c r="A39" s="22" t="str">
        <f>+'Kalender 2019'!$E135</f>
        <v>Sa</v>
      </c>
      <c r="B39" s="23">
        <f>+'Kalender 2019'!$D135</f>
        <v>43799</v>
      </c>
      <c r="C39" s="45"/>
      <c r="D39" s="19"/>
      <c r="E39" s="8"/>
      <c r="F39" s="8"/>
      <c r="G39" s="8"/>
    </row>
    <row r="40" spans="1:8" x14ac:dyDescent="0.3">
      <c r="A40" s="452" t="str">
        <f>+'Januar 2019'!A41:B41</f>
        <v>∑ Produktivstunden:</v>
      </c>
      <c r="B40" s="453"/>
      <c r="C40" s="46">
        <f>SUM(C10:C39)</f>
        <v>0</v>
      </c>
      <c r="D40" s="24"/>
      <c r="E40" s="2"/>
      <c r="F40" s="24"/>
      <c r="G40" s="8"/>
    </row>
    <row r="41" spans="1:8" x14ac:dyDescent="0.3">
      <c r="A41" s="8"/>
      <c r="B41" s="8"/>
      <c r="C41" s="8"/>
      <c r="D41" s="8"/>
      <c r="E41" s="8"/>
      <c r="F41" s="8"/>
      <c r="G41" s="8"/>
    </row>
    <row r="42" spans="1:8" s="8" customFormat="1" x14ac:dyDescent="0.3">
      <c r="A42" s="39" t="str">
        <f>+'Januar 2019'!A43</f>
        <v>Personalausgaben mtl.:</v>
      </c>
      <c r="B42" s="40"/>
      <c r="C42" s="30">
        <f>C40*F9</f>
        <v>0</v>
      </c>
      <c r="D42" s="25"/>
    </row>
    <row r="43" spans="1:8" x14ac:dyDescent="0.3">
      <c r="A43" s="8"/>
      <c r="B43" s="8"/>
      <c r="C43" s="8"/>
      <c r="D43" s="8"/>
      <c r="E43" s="8"/>
      <c r="F43" s="8"/>
      <c r="G43" s="8"/>
    </row>
    <row r="44" spans="1:8" s="8" customFormat="1" ht="42.75" customHeight="1" x14ac:dyDescent="0.3">
      <c r="A44" s="39" t="str">
        <f>+'Januar 2019'!A45</f>
        <v xml:space="preserve">Datum/Unterschrift des Beschäftigten: </v>
      </c>
      <c r="B44" s="40"/>
      <c r="C44" s="7"/>
      <c r="E44" s="42" t="str">
        <f>+'Januar 2019'!E45</f>
        <v>Datum/Unterschrift des Vorgesetzten:</v>
      </c>
      <c r="F44" s="450"/>
      <c r="G44" s="406"/>
    </row>
  </sheetData>
  <mergeCells count="17">
    <mergeCell ref="F44:G44"/>
    <mergeCell ref="E18:E22"/>
    <mergeCell ref="A40:B40"/>
    <mergeCell ref="E25:E29"/>
    <mergeCell ref="E32:E36"/>
    <mergeCell ref="E14:E15"/>
    <mergeCell ref="F14:G15"/>
    <mergeCell ref="A1:G1"/>
    <mergeCell ref="A3:B3"/>
    <mergeCell ref="C3:E3"/>
    <mergeCell ref="A4:B4"/>
    <mergeCell ref="C4:G4"/>
    <mergeCell ref="A5:B5"/>
    <mergeCell ref="C5:G5"/>
    <mergeCell ref="A9:B9"/>
    <mergeCell ref="E11:E12"/>
    <mergeCell ref="F11:G12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45"/>
  <sheetViews>
    <sheetView showGridLines="0" topLeftCell="A13" zoomScale="115" zoomScaleNormal="115" workbookViewId="0">
      <selection activeCell="C43" sqref="C43"/>
    </sheetView>
  </sheetViews>
  <sheetFormatPr baseColWidth="10" defaultRowHeight="14" x14ac:dyDescent="0.3"/>
  <cols>
    <col min="5" max="5" width="16.58203125" customWidth="1"/>
  </cols>
  <sheetData>
    <row r="1" spans="1:10" ht="28.5" thickBot="1" x14ac:dyDescent="0.35">
      <c r="A1" s="430" t="s">
        <v>62</v>
      </c>
      <c r="B1" s="431"/>
      <c r="C1" s="431"/>
      <c r="D1" s="431"/>
      <c r="E1" s="431"/>
      <c r="F1" s="431"/>
      <c r="G1" s="432"/>
    </row>
    <row r="2" spans="1:10" ht="28" x14ac:dyDescent="0.3">
      <c r="A2" s="10"/>
      <c r="B2" s="10"/>
      <c r="C2" s="10"/>
      <c r="D2" s="10"/>
      <c r="E2" s="10"/>
      <c r="F2" s="10"/>
      <c r="G2" s="10"/>
    </row>
    <row r="3" spans="1:10" x14ac:dyDescent="0.3">
      <c r="A3" s="433" t="s">
        <v>63</v>
      </c>
      <c r="B3" s="434"/>
      <c r="C3" s="435">
        <f>+'Zuordnung KjE-Satz'!C18:C18</f>
        <v>0</v>
      </c>
      <c r="D3" s="436"/>
      <c r="E3" s="436"/>
      <c r="F3" s="11"/>
      <c r="G3" s="12"/>
    </row>
    <row r="4" spans="1:10" ht="14.25" customHeight="1" x14ac:dyDescent="0.3">
      <c r="A4" s="437" t="s">
        <v>64</v>
      </c>
      <c r="B4" s="438"/>
      <c r="C4" s="439">
        <f>+'Zuordnung KjE-Satz'!C20:D20</f>
        <v>0</v>
      </c>
      <c r="D4" s="440"/>
      <c r="E4" s="440"/>
      <c r="F4" s="440"/>
      <c r="G4" s="440"/>
    </row>
    <row r="5" spans="1:10" x14ac:dyDescent="0.3">
      <c r="A5" s="433" t="s">
        <v>118</v>
      </c>
      <c r="B5" s="434"/>
      <c r="C5" s="441">
        <f>+'Zuordnung KjE-Satz'!C16:C16</f>
        <v>0</v>
      </c>
      <c r="D5" s="442"/>
      <c r="E5" s="442"/>
      <c r="F5" s="405"/>
      <c r="G5" s="405"/>
    </row>
    <row r="6" spans="1:10" x14ac:dyDescent="0.3">
      <c r="A6" s="13"/>
      <c r="B6" s="13"/>
      <c r="C6" s="4"/>
      <c r="D6" s="5"/>
      <c r="E6" s="6"/>
      <c r="F6" s="6"/>
      <c r="G6" s="6"/>
    </row>
    <row r="7" spans="1:10" s="8" customFormat="1" ht="28" x14ac:dyDescent="0.3">
      <c r="A7" s="39" t="str">
        <f>+'Januar 2019'!A7</f>
        <v>Produktivstunden p. a.:</v>
      </c>
      <c r="B7" s="40"/>
      <c r="C7" s="26" t="e">
        <f>+'Zuordnung KjE-Satz'!#REF!</f>
        <v>#REF!</v>
      </c>
      <c r="D7" s="6"/>
      <c r="E7" s="14" t="s">
        <v>119</v>
      </c>
      <c r="F7" s="37" t="e">
        <f>+'Zuordnung KjE-Satz'!#REF!</f>
        <v>#REF!</v>
      </c>
      <c r="G7" s="38"/>
    </row>
    <row r="8" spans="1:10" x14ac:dyDescent="0.3">
      <c r="A8" s="8"/>
      <c r="B8" s="8"/>
      <c r="C8" s="8"/>
      <c r="D8" s="3"/>
      <c r="E8" s="8"/>
      <c r="F8" s="8"/>
      <c r="G8" s="8"/>
    </row>
    <row r="9" spans="1:10" ht="42" x14ac:dyDescent="0.3">
      <c r="A9" s="443" t="str">
        <f>+'Kalender 2019'!G105</f>
        <v>Dezember 2019</v>
      </c>
      <c r="B9" s="444"/>
      <c r="C9" s="15" t="s">
        <v>65</v>
      </c>
      <c r="D9" s="16"/>
      <c r="E9" s="41" t="str">
        <f>+'Januar 2019'!E9</f>
        <v>SEK-Stundensatz</v>
      </c>
      <c r="F9" s="27">
        <f>+'Zuordnung KjE-Satz'!$C$47</f>
        <v>0</v>
      </c>
      <c r="G9" s="8"/>
    </row>
    <row r="10" spans="1:10" x14ac:dyDescent="0.3">
      <c r="A10" s="22" t="str">
        <f>+'Kalender 2019'!$H106</f>
        <v>So</v>
      </c>
      <c r="B10" s="23">
        <f>+'Kalender 2019'!$G106</f>
        <v>43800</v>
      </c>
      <c r="C10" s="45"/>
      <c r="D10" s="19"/>
      <c r="E10" s="8"/>
      <c r="F10" s="8"/>
      <c r="G10" s="8"/>
    </row>
    <row r="11" spans="1:10" ht="14.25" customHeight="1" x14ac:dyDescent="0.3">
      <c r="A11" s="17" t="str">
        <f>+'Kalender 2019'!$H107</f>
        <v>Mo</v>
      </c>
      <c r="B11" s="18">
        <f>+'Kalender 2019'!$G107</f>
        <v>43801</v>
      </c>
      <c r="C11" s="44">
        <v>0</v>
      </c>
      <c r="D11" s="20"/>
      <c r="E11" s="445" t="s">
        <v>66</v>
      </c>
      <c r="F11" s="447" t="str">
        <f>+'Zuordnung KjE-Satz'!$B$29</f>
        <v>Mittlerer Dienst</v>
      </c>
      <c r="G11" s="448"/>
    </row>
    <row r="12" spans="1:10" x14ac:dyDescent="0.3">
      <c r="A12" s="17" t="str">
        <f>+'Kalender 2019'!$H108</f>
        <v>Di</v>
      </c>
      <c r="B12" s="18">
        <f>+'Kalender 2019'!$G108</f>
        <v>43802</v>
      </c>
      <c r="C12" s="43">
        <v>0</v>
      </c>
      <c r="D12" s="19"/>
      <c r="E12" s="446"/>
      <c r="F12" s="449"/>
      <c r="G12" s="448"/>
    </row>
    <row r="13" spans="1:10" x14ac:dyDescent="0.3">
      <c r="A13" s="17" t="str">
        <f>+'Kalender 2019'!$H109</f>
        <v>Mi</v>
      </c>
      <c r="B13" s="21">
        <f>+'Kalender 2019'!$G109</f>
        <v>43803</v>
      </c>
      <c r="C13" s="43">
        <v>0</v>
      </c>
      <c r="D13" s="19"/>
      <c r="E13" s="8"/>
      <c r="F13" s="8"/>
      <c r="G13" s="8"/>
    </row>
    <row r="14" spans="1:10" x14ac:dyDescent="0.3">
      <c r="A14" s="17" t="str">
        <f>+'Kalender 2019'!$H110</f>
        <v>Do</v>
      </c>
      <c r="B14" s="18">
        <f>+'Kalender 2019'!$G110</f>
        <v>43804</v>
      </c>
      <c r="C14" s="44">
        <v>0</v>
      </c>
      <c r="D14" s="19"/>
      <c r="E14" s="429"/>
      <c r="F14" s="417"/>
      <c r="G14" s="417"/>
    </row>
    <row r="15" spans="1:10" x14ac:dyDescent="0.3">
      <c r="A15" s="17" t="str">
        <f>+'Kalender 2019'!$H111</f>
        <v>Fr</v>
      </c>
      <c r="B15" s="18">
        <f>+'Kalender 2019'!$G111</f>
        <v>43805</v>
      </c>
      <c r="C15" s="43">
        <v>0</v>
      </c>
      <c r="D15" s="19"/>
      <c r="E15" s="429"/>
      <c r="F15" s="417"/>
      <c r="G15" s="417"/>
      <c r="J15" s="47"/>
    </row>
    <row r="16" spans="1:10" x14ac:dyDescent="0.3">
      <c r="A16" s="22" t="str">
        <f>+'Kalender 2019'!$H112</f>
        <v>Sa</v>
      </c>
      <c r="B16" s="23">
        <f>+'Kalender 2019'!$G112</f>
        <v>43806</v>
      </c>
      <c r="C16" s="45"/>
      <c r="D16" s="19"/>
      <c r="E16" s="8"/>
      <c r="F16" s="8"/>
      <c r="G16" s="8"/>
      <c r="J16" s="47"/>
    </row>
    <row r="17" spans="1:10" x14ac:dyDescent="0.3">
      <c r="A17" s="22" t="str">
        <f>+'Kalender 2019'!$H113</f>
        <v>So</v>
      </c>
      <c r="B17" s="23">
        <f>+'Kalender 2019'!$G113</f>
        <v>43807</v>
      </c>
      <c r="C17" s="45"/>
      <c r="D17" s="19"/>
      <c r="E17" s="8"/>
      <c r="F17" s="8"/>
      <c r="G17" s="8"/>
      <c r="J17" s="47"/>
    </row>
    <row r="18" spans="1:10" ht="14.25" customHeight="1" x14ac:dyDescent="0.3">
      <c r="A18" s="17" t="str">
        <f>+'Kalender 2019'!$H114</f>
        <v>Mo</v>
      </c>
      <c r="B18" s="18">
        <f>+'Kalender 2019'!$G114</f>
        <v>43808</v>
      </c>
      <c r="C18" s="43">
        <v>0</v>
      </c>
      <c r="D18" s="19"/>
      <c r="E18" s="445" t="str">
        <f>+'Januar 2019'!E18:E22</f>
        <v>∑ abgerechneter Produktivstunden Vormonate inkl. Abrechnungsmonat:</v>
      </c>
      <c r="F18" s="34"/>
      <c r="G18" s="35"/>
      <c r="J18" s="47"/>
    </row>
    <row r="19" spans="1:10" x14ac:dyDescent="0.3">
      <c r="A19" s="17" t="str">
        <f>+'Kalender 2019'!$H115</f>
        <v>Di</v>
      </c>
      <c r="B19" s="18">
        <f>+'Kalender 2019'!$G115</f>
        <v>43809</v>
      </c>
      <c r="C19" s="43">
        <v>0</v>
      </c>
      <c r="D19" s="19"/>
      <c r="E19" s="451"/>
      <c r="F19" s="34"/>
      <c r="G19" s="35"/>
    </row>
    <row r="20" spans="1:10" x14ac:dyDescent="0.3">
      <c r="A20" s="17" t="str">
        <f>+'Kalender 2019'!$H116</f>
        <v>Mi</v>
      </c>
      <c r="B20" s="18">
        <f>+'Kalender 2019'!$G116</f>
        <v>43810</v>
      </c>
      <c r="C20" s="43">
        <v>0</v>
      </c>
      <c r="D20" s="19"/>
      <c r="E20" s="451"/>
      <c r="F20" s="34">
        <f>Tabelle1!$B$22+Tabelle1!$B$23+Tabelle1!$B$24+Tabelle1!$B$25+Tabelle1!$B$26+Tabelle1!$B$27+Tabelle1!$B$28+Tabelle1!$B$29+Tabelle1!$B$30+Tabelle1!$B$31+Tabelle1!$B$32+Tabelle1!$B$33</f>
        <v>100</v>
      </c>
      <c r="G20" s="35"/>
    </row>
    <row r="21" spans="1:10" x14ac:dyDescent="0.3">
      <c r="A21" s="17" t="str">
        <f>+'Kalender 2019'!$H117</f>
        <v>Do</v>
      </c>
      <c r="B21" s="18">
        <f>+'Kalender 2019'!$G117</f>
        <v>43811</v>
      </c>
      <c r="C21" s="44">
        <v>0</v>
      </c>
      <c r="D21" s="19"/>
      <c r="E21" s="451"/>
      <c r="F21" s="34"/>
      <c r="G21" s="35"/>
    </row>
    <row r="22" spans="1:10" x14ac:dyDescent="0.3">
      <c r="A22" s="17" t="str">
        <f>+'Kalender 2019'!$H118</f>
        <v>Fr</v>
      </c>
      <c r="B22" s="18">
        <f>+'Kalender 2019'!$G118</f>
        <v>43812</v>
      </c>
      <c r="C22" s="43">
        <v>0</v>
      </c>
      <c r="D22" s="19"/>
      <c r="E22" s="446"/>
      <c r="F22" s="34"/>
      <c r="G22" s="35"/>
      <c r="J22" s="47"/>
    </row>
    <row r="23" spans="1:10" x14ac:dyDescent="0.3">
      <c r="A23" s="22" t="str">
        <f>+'Kalender 2019'!$H119</f>
        <v>Sa</v>
      </c>
      <c r="B23" s="23">
        <f>+'Kalender 2019'!$G119</f>
        <v>43813</v>
      </c>
      <c r="C23" s="45"/>
      <c r="D23" s="19"/>
      <c r="E23" s="8"/>
      <c r="F23" s="8"/>
      <c r="G23" s="8"/>
    </row>
    <row r="24" spans="1:10" x14ac:dyDescent="0.3">
      <c r="A24" s="22" t="str">
        <f>+'Kalender 2019'!$H120</f>
        <v>So</v>
      </c>
      <c r="B24" s="23">
        <f>+'Kalender 2019'!$G120</f>
        <v>43814</v>
      </c>
      <c r="C24" s="45"/>
      <c r="D24" s="19"/>
      <c r="E24" s="8"/>
      <c r="F24" s="8"/>
      <c r="G24" s="8"/>
    </row>
    <row r="25" spans="1:10" ht="14.25" customHeight="1" x14ac:dyDescent="0.3">
      <c r="A25" s="17" t="str">
        <f>+'Kalender 2019'!$H121</f>
        <v>Mo</v>
      </c>
      <c r="B25" s="18">
        <f>+'Kalender 2019'!$G121</f>
        <v>43815</v>
      </c>
      <c r="C25" s="43">
        <v>0</v>
      </c>
      <c r="D25" s="19"/>
      <c r="E25" s="445" t="str">
        <f>+'Januar 2019'!E25:E29</f>
        <v>∑ abgerechneter Personalausgaben Vormonate inkl. Abrechnungsmonat:</v>
      </c>
      <c r="F25" s="34"/>
      <c r="G25" s="35"/>
    </row>
    <row r="26" spans="1:10" x14ac:dyDescent="0.3">
      <c r="A26" s="17" t="str">
        <f>+'Kalender 2019'!$H122</f>
        <v>Di</v>
      </c>
      <c r="B26" s="18">
        <f>+'Kalender 2019'!$G122</f>
        <v>43816</v>
      </c>
      <c r="C26" s="43">
        <v>0</v>
      </c>
      <c r="D26" s="19"/>
      <c r="E26" s="451"/>
      <c r="F26" s="34"/>
      <c r="G26" s="35"/>
    </row>
    <row r="27" spans="1:10" x14ac:dyDescent="0.3">
      <c r="A27" s="17" t="str">
        <f>+'Kalender 2019'!$H123</f>
        <v>Mi</v>
      </c>
      <c r="B27" s="18">
        <f>+'Kalender 2019'!$G123</f>
        <v>43817</v>
      </c>
      <c r="C27" s="43">
        <v>0</v>
      </c>
      <c r="D27" s="19"/>
      <c r="E27" s="451"/>
      <c r="F27" s="36">
        <f>Tabelle1!$C$22+Tabelle1!$C$23+Tabelle1!$C$24+Tabelle1!$C$25+Tabelle1!$C$26+Tabelle1!$C$27+Tabelle1!$C$28+Tabelle1!$C$29+Tabelle1!$C$30+Tabelle1!$C$31+Tabelle1!$C$32+Tabelle1!$C$33</f>
        <v>0</v>
      </c>
      <c r="G27" s="35"/>
    </row>
    <row r="28" spans="1:10" x14ac:dyDescent="0.3">
      <c r="A28" s="17" t="str">
        <f>+'Kalender 2019'!$H124</f>
        <v>Do</v>
      </c>
      <c r="B28" s="18">
        <f>+'Kalender 2019'!$G124</f>
        <v>43818</v>
      </c>
      <c r="C28" s="44">
        <v>0</v>
      </c>
      <c r="D28" s="19"/>
      <c r="E28" s="451"/>
      <c r="F28" s="34"/>
      <c r="G28" s="35"/>
    </row>
    <row r="29" spans="1:10" x14ac:dyDescent="0.3">
      <c r="A29" s="17" t="str">
        <f>+'Kalender 2019'!$H125</f>
        <v>Fr</v>
      </c>
      <c r="B29" s="18">
        <f>+'Kalender 2019'!$G125</f>
        <v>43819</v>
      </c>
      <c r="C29" s="43">
        <v>0</v>
      </c>
      <c r="D29" s="19"/>
      <c r="E29" s="446"/>
      <c r="F29" s="34"/>
      <c r="G29" s="35"/>
    </row>
    <row r="30" spans="1:10" x14ac:dyDescent="0.3">
      <c r="A30" s="22" t="str">
        <f>+'Kalender 2019'!$H126</f>
        <v>Sa</v>
      </c>
      <c r="B30" s="23">
        <f>+'Kalender 2019'!$G126</f>
        <v>43820</v>
      </c>
      <c r="C30" s="45"/>
      <c r="D30" s="19"/>
      <c r="E30" s="8"/>
      <c r="F30" s="8"/>
      <c r="G30" s="8"/>
    </row>
    <row r="31" spans="1:10" x14ac:dyDescent="0.3">
      <c r="A31" s="22" t="str">
        <f>+'Kalender 2019'!$H127</f>
        <v>So</v>
      </c>
      <c r="B31" s="23">
        <f>+'Kalender 2019'!$G127</f>
        <v>43821</v>
      </c>
      <c r="C31" s="45"/>
      <c r="D31" s="19"/>
      <c r="E31" s="8"/>
      <c r="F31" s="8"/>
      <c r="G31" s="8"/>
    </row>
    <row r="32" spans="1:10" x14ac:dyDescent="0.3">
      <c r="A32" s="17" t="str">
        <f>+'Kalender 2019'!$H128</f>
        <v>Mo</v>
      </c>
      <c r="B32" s="18">
        <f>+'Kalender 2019'!$G128</f>
        <v>43822</v>
      </c>
      <c r="C32" s="43">
        <v>0</v>
      </c>
      <c r="D32" s="19"/>
      <c r="E32" s="445" t="str">
        <f>+'Januar 2019'!E32:E36</f>
        <v>Personalausgaben p. a.:</v>
      </c>
      <c r="F32" s="34"/>
      <c r="G32" s="35"/>
    </row>
    <row r="33" spans="1:7" x14ac:dyDescent="0.3">
      <c r="A33" s="17" t="str">
        <f>+'Kalender 2019'!$H129</f>
        <v>Di</v>
      </c>
      <c r="B33" s="18">
        <f>+'Kalender 2019'!$G129</f>
        <v>43823</v>
      </c>
      <c r="C33" s="43">
        <v>0</v>
      </c>
      <c r="D33" s="19"/>
      <c r="E33" s="451"/>
      <c r="F33" s="34"/>
      <c r="G33" s="35"/>
    </row>
    <row r="34" spans="1:7" x14ac:dyDescent="0.3">
      <c r="A34" s="17" t="str">
        <f>+'Kalender 2019'!$H130</f>
        <v>Mi</v>
      </c>
      <c r="B34" s="18">
        <f>+'Kalender 2019'!$G130</f>
        <v>43824</v>
      </c>
      <c r="C34" s="43">
        <v>0</v>
      </c>
      <c r="D34" s="19"/>
      <c r="E34" s="451"/>
      <c r="F34" s="36">
        <f>+'Zuordnung KjE-Satz'!$C$51</f>
        <v>0</v>
      </c>
      <c r="G34" s="35"/>
    </row>
    <row r="35" spans="1:7" x14ac:dyDescent="0.3">
      <c r="A35" s="17" t="str">
        <f>+'Kalender 2019'!$H131</f>
        <v>Do</v>
      </c>
      <c r="B35" s="18">
        <f>+'Kalender 2019'!$G131</f>
        <v>43825</v>
      </c>
      <c r="C35" s="44">
        <v>0</v>
      </c>
      <c r="D35" s="19"/>
      <c r="E35" s="451"/>
      <c r="F35" s="34"/>
      <c r="G35" s="35"/>
    </row>
    <row r="36" spans="1:7" x14ac:dyDescent="0.3">
      <c r="A36" s="17" t="str">
        <f>+'Kalender 2019'!$H132</f>
        <v>Fr</v>
      </c>
      <c r="B36" s="18">
        <f>+'Kalender 2019'!$G132</f>
        <v>43826</v>
      </c>
      <c r="C36" s="43">
        <v>0</v>
      </c>
      <c r="D36" s="19"/>
      <c r="E36" s="446"/>
      <c r="F36" s="34"/>
      <c r="G36" s="35"/>
    </row>
    <row r="37" spans="1:7" x14ac:dyDescent="0.3">
      <c r="A37" s="22" t="str">
        <f>+'Kalender 2019'!$H133</f>
        <v>Sa</v>
      </c>
      <c r="B37" s="23">
        <f>+'Kalender 2019'!$G133</f>
        <v>43827</v>
      </c>
      <c r="C37" s="45"/>
      <c r="D37" s="19"/>
      <c r="E37" s="8"/>
      <c r="F37" s="8"/>
      <c r="G37" s="8"/>
    </row>
    <row r="38" spans="1:7" x14ac:dyDescent="0.3">
      <c r="A38" s="22" t="str">
        <f>+'Kalender 2019'!$H134</f>
        <v>So</v>
      </c>
      <c r="B38" s="23">
        <f>+'Kalender 2019'!$G134</f>
        <v>43828</v>
      </c>
      <c r="C38" s="45"/>
      <c r="D38" s="19"/>
      <c r="E38" s="8"/>
      <c r="F38" s="8"/>
      <c r="G38" s="8"/>
    </row>
    <row r="39" spans="1:7" x14ac:dyDescent="0.3">
      <c r="A39" s="17" t="str">
        <f>+'Kalender 2019'!$H135</f>
        <v>Mo</v>
      </c>
      <c r="B39" s="18">
        <f>+'Kalender 2019'!$G135</f>
        <v>43829</v>
      </c>
      <c r="C39" s="43">
        <v>0</v>
      </c>
      <c r="D39" s="19"/>
      <c r="E39" s="8"/>
      <c r="F39" s="8"/>
      <c r="G39" s="8"/>
    </row>
    <row r="40" spans="1:7" x14ac:dyDescent="0.3">
      <c r="A40" s="17" t="str">
        <f>+'Kalender 2019'!$H136</f>
        <v>Di</v>
      </c>
      <c r="B40" s="18">
        <f>+'Kalender 2019'!$G136</f>
        <v>43830</v>
      </c>
      <c r="C40" s="43">
        <v>0</v>
      </c>
      <c r="D40" s="19"/>
      <c r="E40" s="8"/>
      <c r="F40" s="8"/>
      <c r="G40" s="8"/>
    </row>
    <row r="41" spans="1:7" x14ac:dyDescent="0.3">
      <c r="A41" s="452" t="str">
        <f>+'Januar 2019'!A41:B41</f>
        <v>∑ Produktivstunden:</v>
      </c>
      <c r="B41" s="453"/>
      <c r="C41" s="46">
        <f>SUM(C10:C40)</f>
        <v>0</v>
      </c>
      <c r="D41" s="24"/>
      <c r="E41" s="2"/>
      <c r="F41" s="24"/>
      <c r="G41" s="8"/>
    </row>
    <row r="42" spans="1:7" x14ac:dyDescent="0.3">
      <c r="A42" s="8"/>
      <c r="B42" s="8"/>
      <c r="C42" s="8"/>
      <c r="D42" s="8"/>
      <c r="E42" s="8"/>
      <c r="F42" s="8"/>
      <c r="G42" s="8"/>
    </row>
    <row r="43" spans="1:7" s="8" customFormat="1" x14ac:dyDescent="0.3">
      <c r="A43" s="39" t="str">
        <f>+'Januar 2019'!A43</f>
        <v>Personalausgaben mtl.:</v>
      </c>
      <c r="B43" s="40"/>
      <c r="C43" s="30">
        <f>C41*F9</f>
        <v>0</v>
      </c>
      <c r="D43" s="25"/>
    </row>
    <row r="44" spans="1:7" x14ac:dyDescent="0.3">
      <c r="A44" s="8"/>
      <c r="B44" s="8"/>
      <c r="C44" s="8"/>
      <c r="D44" s="8"/>
      <c r="E44" s="8"/>
      <c r="F44" s="8"/>
      <c r="G44" s="8"/>
    </row>
    <row r="45" spans="1:7" s="8" customFormat="1" ht="42.75" customHeight="1" x14ac:dyDescent="0.3">
      <c r="A45" s="39" t="str">
        <f>+'Januar 2019'!A45</f>
        <v xml:space="preserve">Datum/Unterschrift des Beschäftigten: </v>
      </c>
      <c r="B45" s="40"/>
      <c r="C45" s="7"/>
      <c r="E45" s="42" t="str">
        <f>+'Januar 2019'!E45</f>
        <v>Datum/Unterschrift des Vorgesetzten:</v>
      </c>
      <c r="F45" s="450"/>
      <c r="G45" s="406"/>
    </row>
  </sheetData>
  <mergeCells count="17">
    <mergeCell ref="F45:G45"/>
    <mergeCell ref="E18:E22"/>
    <mergeCell ref="A41:B41"/>
    <mergeCell ref="E25:E29"/>
    <mergeCell ref="E32:E36"/>
    <mergeCell ref="E14:E15"/>
    <mergeCell ref="F14:G15"/>
    <mergeCell ref="A1:G1"/>
    <mergeCell ref="A3:B3"/>
    <mergeCell ref="C3:E3"/>
    <mergeCell ref="A4:B4"/>
    <mergeCell ref="C4:G4"/>
    <mergeCell ref="A5:B5"/>
    <mergeCell ref="C5:G5"/>
    <mergeCell ref="A9:B9"/>
    <mergeCell ref="E11:E12"/>
    <mergeCell ref="F11:G12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H136"/>
  <sheetViews>
    <sheetView showGridLines="0" zoomScale="160" zoomScaleNormal="160" workbookViewId="0">
      <selection activeCell="F105" sqref="F105"/>
    </sheetView>
  </sheetViews>
  <sheetFormatPr baseColWidth="10" defaultRowHeight="14" x14ac:dyDescent="0.3"/>
  <cols>
    <col min="1" max="1" width="10" bestFit="1" customWidth="1"/>
    <col min="2" max="2" width="3.33203125" bestFit="1" customWidth="1"/>
    <col min="4" max="4" width="10" bestFit="1" customWidth="1"/>
    <col min="5" max="5" width="3.33203125" bestFit="1" customWidth="1"/>
    <col min="7" max="7" width="9.83203125" bestFit="1" customWidth="1"/>
    <col min="8" max="8" width="3.33203125" bestFit="1" customWidth="1"/>
  </cols>
  <sheetData>
    <row r="1" spans="1:8" s="29" customFormat="1" x14ac:dyDescent="0.3">
      <c r="A1" s="29" t="s">
        <v>77</v>
      </c>
      <c r="D1" s="29" t="s">
        <v>78</v>
      </c>
      <c r="G1" s="29" t="s">
        <v>79</v>
      </c>
    </row>
    <row r="2" spans="1:8" x14ac:dyDescent="0.3">
      <c r="A2" s="28">
        <v>43466</v>
      </c>
      <c r="B2" t="s">
        <v>67</v>
      </c>
      <c r="D2" s="28">
        <v>43497</v>
      </c>
      <c r="E2" t="s">
        <v>68</v>
      </c>
      <c r="G2" s="28">
        <v>43525</v>
      </c>
      <c r="H2" t="s">
        <v>68</v>
      </c>
    </row>
    <row r="3" spans="1:8" x14ac:dyDescent="0.3">
      <c r="A3" s="28">
        <v>43467</v>
      </c>
      <c r="B3" t="s">
        <v>69</v>
      </c>
      <c r="D3" s="28">
        <v>43498</v>
      </c>
      <c r="E3" t="s">
        <v>70</v>
      </c>
      <c r="G3" s="28">
        <v>43526</v>
      </c>
      <c r="H3" t="s">
        <v>70</v>
      </c>
    </row>
    <row r="4" spans="1:8" x14ac:dyDescent="0.3">
      <c r="A4" s="28">
        <v>43468</v>
      </c>
      <c r="B4" t="s">
        <v>71</v>
      </c>
      <c r="D4" s="28">
        <v>43499</v>
      </c>
      <c r="E4" t="s">
        <v>72</v>
      </c>
      <c r="G4" s="28">
        <v>43527</v>
      </c>
      <c r="H4" t="s">
        <v>72</v>
      </c>
    </row>
    <row r="5" spans="1:8" x14ac:dyDescent="0.3">
      <c r="A5" s="28">
        <v>43469</v>
      </c>
      <c r="B5" t="s">
        <v>68</v>
      </c>
      <c r="D5" s="28">
        <v>43500</v>
      </c>
      <c r="E5" t="s">
        <v>73</v>
      </c>
      <c r="G5" s="28">
        <v>43528</v>
      </c>
      <c r="H5" t="s">
        <v>73</v>
      </c>
    </row>
    <row r="6" spans="1:8" x14ac:dyDescent="0.3">
      <c r="A6" s="28">
        <v>43470</v>
      </c>
      <c r="B6" t="s">
        <v>70</v>
      </c>
      <c r="D6" s="28">
        <v>43501</v>
      </c>
      <c r="E6" t="s">
        <v>67</v>
      </c>
      <c r="G6" s="28">
        <v>43529</v>
      </c>
      <c r="H6" t="s">
        <v>67</v>
      </c>
    </row>
    <row r="7" spans="1:8" x14ac:dyDescent="0.3">
      <c r="A7" s="28">
        <v>43471</v>
      </c>
      <c r="B7" t="s">
        <v>72</v>
      </c>
      <c r="D7" s="28">
        <v>43502</v>
      </c>
      <c r="E7" t="s">
        <v>69</v>
      </c>
      <c r="G7" s="28">
        <v>43530</v>
      </c>
      <c r="H7" t="s">
        <v>69</v>
      </c>
    </row>
    <row r="8" spans="1:8" x14ac:dyDescent="0.3">
      <c r="A8" s="28">
        <v>43472</v>
      </c>
      <c r="B8" t="s">
        <v>73</v>
      </c>
      <c r="D8" s="28">
        <v>43503</v>
      </c>
      <c r="E8" t="s">
        <v>71</v>
      </c>
      <c r="G8" s="28">
        <v>43531</v>
      </c>
      <c r="H8" t="s">
        <v>71</v>
      </c>
    </row>
    <row r="9" spans="1:8" x14ac:dyDescent="0.3">
      <c r="A9" s="28">
        <v>43473</v>
      </c>
      <c r="B9" t="s">
        <v>67</v>
      </c>
      <c r="D9" s="28">
        <v>43504</v>
      </c>
      <c r="E9" t="s">
        <v>68</v>
      </c>
      <c r="G9" s="28">
        <v>43532</v>
      </c>
      <c r="H9" t="s">
        <v>68</v>
      </c>
    </row>
    <row r="10" spans="1:8" x14ac:dyDescent="0.3">
      <c r="A10" s="28">
        <v>43474</v>
      </c>
      <c r="B10" t="s">
        <v>69</v>
      </c>
      <c r="D10" s="28">
        <v>43505</v>
      </c>
      <c r="E10" t="s">
        <v>70</v>
      </c>
      <c r="G10" s="28">
        <v>43533</v>
      </c>
      <c r="H10" t="s">
        <v>70</v>
      </c>
    </row>
    <row r="11" spans="1:8" x14ac:dyDescent="0.3">
      <c r="A11" s="28">
        <v>43475</v>
      </c>
      <c r="B11" t="s">
        <v>71</v>
      </c>
      <c r="D11" s="28">
        <v>43506</v>
      </c>
      <c r="E11" t="s">
        <v>72</v>
      </c>
      <c r="G11" s="28">
        <v>43534</v>
      </c>
      <c r="H11" t="s">
        <v>72</v>
      </c>
    </row>
    <row r="12" spans="1:8" x14ac:dyDescent="0.3">
      <c r="A12" s="28">
        <v>43476</v>
      </c>
      <c r="B12" t="s">
        <v>68</v>
      </c>
      <c r="D12" s="28">
        <v>43507</v>
      </c>
      <c r="E12" t="s">
        <v>73</v>
      </c>
      <c r="G12" s="28">
        <v>43535</v>
      </c>
      <c r="H12" t="s">
        <v>73</v>
      </c>
    </row>
    <row r="13" spans="1:8" x14ac:dyDescent="0.3">
      <c r="A13" s="28">
        <v>43477</v>
      </c>
      <c r="B13" t="s">
        <v>70</v>
      </c>
      <c r="D13" s="28">
        <v>43508</v>
      </c>
      <c r="E13" t="s">
        <v>67</v>
      </c>
      <c r="G13" s="28">
        <v>43536</v>
      </c>
      <c r="H13" t="s">
        <v>67</v>
      </c>
    </row>
    <row r="14" spans="1:8" x14ac:dyDescent="0.3">
      <c r="A14" s="28">
        <v>43478</v>
      </c>
      <c r="B14" t="s">
        <v>72</v>
      </c>
      <c r="D14" s="28">
        <v>43509</v>
      </c>
      <c r="E14" t="s">
        <v>69</v>
      </c>
      <c r="G14" s="28">
        <v>43537</v>
      </c>
      <c r="H14" t="s">
        <v>69</v>
      </c>
    </row>
    <row r="15" spans="1:8" x14ac:dyDescent="0.3">
      <c r="A15" s="28">
        <v>43479</v>
      </c>
      <c r="B15" t="s">
        <v>73</v>
      </c>
      <c r="D15" s="28">
        <v>43510</v>
      </c>
      <c r="E15" t="s">
        <v>71</v>
      </c>
      <c r="G15" s="28">
        <v>43538</v>
      </c>
      <c r="H15" t="s">
        <v>71</v>
      </c>
    </row>
    <row r="16" spans="1:8" x14ac:dyDescent="0.3">
      <c r="A16" s="28">
        <v>43480</v>
      </c>
      <c r="B16" t="s">
        <v>67</v>
      </c>
      <c r="D16" s="28">
        <v>43511</v>
      </c>
      <c r="E16" t="s">
        <v>68</v>
      </c>
      <c r="G16" s="28">
        <v>43539</v>
      </c>
      <c r="H16" t="s">
        <v>68</v>
      </c>
    </row>
    <row r="17" spans="1:8" x14ac:dyDescent="0.3">
      <c r="A17" s="28">
        <v>43481</v>
      </c>
      <c r="B17" t="s">
        <v>69</v>
      </c>
      <c r="D17" s="28">
        <v>43512</v>
      </c>
      <c r="E17" t="s">
        <v>70</v>
      </c>
      <c r="G17" s="28">
        <v>43540</v>
      </c>
      <c r="H17" t="s">
        <v>70</v>
      </c>
    </row>
    <row r="18" spans="1:8" x14ac:dyDescent="0.3">
      <c r="A18" s="28">
        <v>43482</v>
      </c>
      <c r="B18" t="s">
        <v>71</v>
      </c>
      <c r="D18" s="28">
        <v>43513</v>
      </c>
      <c r="E18" t="s">
        <v>72</v>
      </c>
      <c r="G18" s="28">
        <v>43541</v>
      </c>
      <c r="H18" t="s">
        <v>72</v>
      </c>
    </row>
    <row r="19" spans="1:8" x14ac:dyDescent="0.3">
      <c r="A19" s="28">
        <v>43483</v>
      </c>
      <c r="B19" t="s">
        <v>68</v>
      </c>
      <c r="D19" s="28">
        <v>43514</v>
      </c>
      <c r="E19" t="s">
        <v>73</v>
      </c>
      <c r="G19" s="28">
        <v>43542</v>
      </c>
      <c r="H19" t="s">
        <v>73</v>
      </c>
    </row>
    <row r="20" spans="1:8" x14ac:dyDescent="0.3">
      <c r="A20" s="28">
        <v>43484</v>
      </c>
      <c r="B20" t="s">
        <v>70</v>
      </c>
      <c r="D20" s="28">
        <v>43515</v>
      </c>
      <c r="E20" t="s">
        <v>67</v>
      </c>
      <c r="G20" s="28">
        <v>43543</v>
      </c>
      <c r="H20" t="s">
        <v>67</v>
      </c>
    </row>
    <row r="21" spans="1:8" x14ac:dyDescent="0.3">
      <c r="A21" s="28">
        <v>43485</v>
      </c>
      <c r="B21" t="s">
        <v>72</v>
      </c>
      <c r="D21" s="28">
        <v>43516</v>
      </c>
      <c r="E21" t="s">
        <v>69</v>
      </c>
      <c r="G21" s="28">
        <v>43544</v>
      </c>
      <c r="H21" t="s">
        <v>69</v>
      </c>
    </row>
    <row r="22" spans="1:8" x14ac:dyDescent="0.3">
      <c r="A22" s="28">
        <v>43486</v>
      </c>
      <c r="B22" t="s">
        <v>73</v>
      </c>
      <c r="D22" s="28">
        <v>43517</v>
      </c>
      <c r="E22" t="s">
        <v>71</v>
      </c>
      <c r="G22" s="28">
        <v>43545</v>
      </c>
      <c r="H22" t="s">
        <v>71</v>
      </c>
    </row>
    <row r="23" spans="1:8" x14ac:dyDescent="0.3">
      <c r="A23" s="28">
        <v>43487</v>
      </c>
      <c r="B23" t="s">
        <v>67</v>
      </c>
      <c r="D23" s="28">
        <v>43518</v>
      </c>
      <c r="E23" t="s">
        <v>68</v>
      </c>
      <c r="G23" s="28">
        <v>43546</v>
      </c>
      <c r="H23" t="s">
        <v>68</v>
      </c>
    </row>
    <row r="24" spans="1:8" x14ac:dyDescent="0.3">
      <c r="A24" s="28">
        <v>43488</v>
      </c>
      <c r="B24" t="s">
        <v>69</v>
      </c>
      <c r="D24" s="28">
        <v>43519</v>
      </c>
      <c r="E24" t="s">
        <v>70</v>
      </c>
      <c r="G24" s="28">
        <v>43547</v>
      </c>
      <c r="H24" t="s">
        <v>70</v>
      </c>
    </row>
    <row r="25" spans="1:8" x14ac:dyDescent="0.3">
      <c r="A25" s="28">
        <v>43489</v>
      </c>
      <c r="B25" t="s">
        <v>71</v>
      </c>
      <c r="D25" s="28">
        <v>43520</v>
      </c>
      <c r="E25" t="s">
        <v>72</v>
      </c>
      <c r="G25" s="28">
        <v>43548</v>
      </c>
      <c r="H25" t="s">
        <v>72</v>
      </c>
    </row>
    <row r="26" spans="1:8" x14ac:dyDescent="0.3">
      <c r="A26" s="28">
        <v>43490</v>
      </c>
      <c r="B26" t="s">
        <v>68</v>
      </c>
      <c r="D26" s="28">
        <v>43521</v>
      </c>
      <c r="E26" t="s">
        <v>73</v>
      </c>
      <c r="G26" s="28">
        <v>43549</v>
      </c>
      <c r="H26" t="s">
        <v>73</v>
      </c>
    </row>
    <row r="27" spans="1:8" x14ac:dyDescent="0.3">
      <c r="A27" s="28">
        <v>43491</v>
      </c>
      <c r="B27" t="s">
        <v>70</v>
      </c>
      <c r="D27" s="28">
        <v>43522</v>
      </c>
      <c r="E27" t="s">
        <v>67</v>
      </c>
      <c r="G27" s="28">
        <v>43550</v>
      </c>
      <c r="H27" t="s">
        <v>67</v>
      </c>
    </row>
    <row r="28" spans="1:8" x14ac:dyDescent="0.3">
      <c r="A28" s="28">
        <v>43492</v>
      </c>
      <c r="B28" t="s">
        <v>72</v>
      </c>
      <c r="D28" s="28">
        <v>43523</v>
      </c>
      <c r="E28" t="s">
        <v>69</v>
      </c>
      <c r="G28" s="28">
        <v>43551</v>
      </c>
      <c r="H28" t="s">
        <v>69</v>
      </c>
    </row>
    <row r="29" spans="1:8" x14ac:dyDescent="0.3">
      <c r="A29" s="28">
        <v>43493</v>
      </c>
      <c r="B29" t="s">
        <v>73</v>
      </c>
      <c r="D29" s="28">
        <v>43524</v>
      </c>
      <c r="E29" t="s">
        <v>71</v>
      </c>
      <c r="G29" s="28">
        <v>43552</v>
      </c>
      <c r="H29" t="s">
        <v>71</v>
      </c>
    </row>
    <row r="30" spans="1:8" x14ac:dyDescent="0.3">
      <c r="A30" s="28">
        <v>43494</v>
      </c>
      <c r="B30" t="s">
        <v>67</v>
      </c>
      <c r="G30" s="28">
        <v>43553</v>
      </c>
      <c r="H30" t="s">
        <v>68</v>
      </c>
    </row>
    <row r="31" spans="1:8" x14ac:dyDescent="0.3">
      <c r="A31" s="28">
        <v>43495</v>
      </c>
      <c r="B31" t="s">
        <v>69</v>
      </c>
      <c r="G31" s="28">
        <v>43554</v>
      </c>
      <c r="H31" t="s">
        <v>70</v>
      </c>
    </row>
    <row r="32" spans="1:8" x14ac:dyDescent="0.3">
      <c r="A32" s="28">
        <v>43496</v>
      </c>
      <c r="B32" t="s">
        <v>71</v>
      </c>
      <c r="G32" s="28">
        <v>43555</v>
      </c>
      <c r="H32" t="s">
        <v>72</v>
      </c>
    </row>
    <row r="36" spans="1:8" s="29" customFormat="1" x14ac:dyDescent="0.3">
      <c r="A36" s="29" t="s">
        <v>80</v>
      </c>
      <c r="D36" s="29" t="s">
        <v>81</v>
      </c>
      <c r="G36" s="29" t="s">
        <v>82</v>
      </c>
    </row>
    <row r="37" spans="1:8" x14ac:dyDescent="0.3">
      <c r="A37" s="28">
        <v>43556</v>
      </c>
      <c r="B37" t="s">
        <v>73</v>
      </c>
      <c r="D37" s="28">
        <v>43586</v>
      </c>
      <c r="E37" t="s">
        <v>69</v>
      </c>
      <c r="G37" s="28">
        <v>43617</v>
      </c>
      <c r="H37" t="s">
        <v>70</v>
      </c>
    </row>
    <row r="38" spans="1:8" x14ac:dyDescent="0.3">
      <c r="A38" s="28">
        <v>43557</v>
      </c>
      <c r="B38" t="s">
        <v>67</v>
      </c>
      <c r="D38" s="28">
        <v>43587</v>
      </c>
      <c r="E38" t="s">
        <v>71</v>
      </c>
      <c r="G38" s="28">
        <v>43618</v>
      </c>
      <c r="H38" t="s">
        <v>72</v>
      </c>
    </row>
    <row r="39" spans="1:8" x14ac:dyDescent="0.3">
      <c r="A39" s="28">
        <v>43558</v>
      </c>
      <c r="B39" t="s">
        <v>69</v>
      </c>
      <c r="D39" s="28">
        <v>43588</v>
      </c>
      <c r="E39" t="s">
        <v>68</v>
      </c>
      <c r="G39" s="28">
        <v>43619</v>
      </c>
      <c r="H39" t="s">
        <v>73</v>
      </c>
    </row>
    <row r="40" spans="1:8" x14ac:dyDescent="0.3">
      <c r="A40" s="28">
        <v>43559</v>
      </c>
      <c r="B40" t="s">
        <v>71</v>
      </c>
      <c r="D40" s="28">
        <v>43589</v>
      </c>
      <c r="E40" t="s">
        <v>70</v>
      </c>
      <c r="G40" s="28">
        <v>43620</v>
      </c>
      <c r="H40" t="s">
        <v>67</v>
      </c>
    </row>
    <row r="41" spans="1:8" x14ac:dyDescent="0.3">
      <c r="A41" s="28">
        <v>43560</v>
      </c>
      <c r="B41" t="s">
        <v>68</v>
      </c>
      <c r="D41" s="28">
        <v>43590</v>
      </c>
      <c r="E41" t="s">
        <v>72</v>
      </c>
      <c r="G41" s="28">
        <v>43621</v>
      </c>
      <c r="H41" t="s">
        <v>69</v>
      </c>
    </row>
    <row r="42" spans="1:8" x14ac:dyDescent="0.3">
      <c r="A42" s="28">
        <v>43561</v>
      </c>
      <c r="B42" t="s">
        <v>70</v>
      </c>
      <c r="D42" s="28">
        <v>43591</v>
      </c>
      <c r="E42" t="s">
        <v>73</v>
      </c>
      <c r="G42" s="28">
        <v>43622</v>
      </c>
      <c r="H42" t="s">
        <v>71</v>
      </c>
    </row>
    <row r="43" spans="1:8" x14ac:dyDescent="0.3">
      <c r="A43" s="28">
        <v>43562</v>
      </c>
      <c r="B43" t="s">
        <v>72</v>
      </c>
      <c r="D43" s="28">
        <v>43592</v>
      </c>
      <c r="E43" t="s">
        <v>67</v>
      </c>
      <c r="G43" s="28">
        <v>43623</v>
      </c>
      <c r="H43" t="s">
        <v>68</v>
      </c>
    </row>
    <row r="44" spans="1:8" x14ac:dyDescent="0.3">
      <c r="A44" s="28">
        <v>43563</v>
      </c>
      <c r="B44" t="s">
        <v>73</v>
      </c>
      <c r="D44" s="28">
        <v>43593</v>
      </c>
      <c r="E44" t="s">
        <v>69</v>
      </c>
      <c r="G44" s="28">
        <v>43624</v>
      </c>
      <c r="H44" t="s">
        <v>70</v>
      </c>
    </row>
    <row r="45" spans="1:8" x14ac:dyDescent="0.3">
      <c r="A45" s="28">
        <v>43564</v>
      </c>
      <c r="B45" t="s">
        <v>67</v>
      </c>
      <c r="D45" s="28">
        <v>43594</v>
      </c>
      <c r="E45" t="s">
        <v>71</v>
      </c>
      <c r="G45" s="28">
        <v>43625</v>
      </c>
      <c r="H45" t="s">
        <v>72</v>
      </c>
    </row>
    <row r="46" spans="1:8" x14ac:dyDescent="0.3">
      <c r="A46" s="28">
        <v>43565</v>
      </c>
      <c r="B46" t="s">
        <v>69</v>
      </c>
      <c r="D46" s="28">
        <v>43595</v>
      </c>
      <c r="E46" t="s">
        <v>68</v>
      </c>
      <c r="G46" s="28">
        <v>43626</v>
      </c>
      <c r="H46" t="s">
        <v>73</v>
      </c>
    </row>
    <row r="47" spans="1:8" x14ac:dyDescent="0.3">
      <c r="A47" s="28">
        <v>43566</v>
      </c>
      <c r="B47" t="s">
        <v>71</v>
      </c>
      <c r="D47" s="28">
        <v>43596</v>
      </c>
      <c r="E47" t="s">
        <v>70</v>
      </c>
      <c r="G47" s="28">
        <v>43627</v>
      </c>
      <c r="H47" t="s">
        <v>67</v>
      </c>
    </row>
    <row r="48" spans="1:8" x14ac:dyDescent="0.3">
      <c r="A48" s="28">
        <v>43567</v>
      </c>
      <c r="B48" t="s">
        <v>68</v>
      </c>
      <c r="D48" s="28">
        <v>43597</v>
      </c>
      <c r="E48" t="s">
        <v>72</v>
      </c>
      <c r="G48" s="28">
        <v>43628</v>
      </c>
      <c r="H48" t="s">
        <v>69</v>
      </c>
    </row>
    <row r="49" spans="1:8" x14ac:dyDescent="0.3">
      <c r="A49" s="28">
        <v>43568</v>
      </c>
      <c r="B49" t="s">
        <v>70</v>
      </c>
      <c r="D49" s="28">
        <v>43598</v>
      </c>
      <c r="E49" t="s">
        <v>73</v>
      </c>
      <c r="G49" s="28">
        <v>43629</v>
      </c>
      <c r="H49" t="s">
        <v>71</v>
      </c>
    </row>
    <row r="50" spans="1:8" x14ac:dyDescent="0.3">
      <c r="A50" s="28">
        <v>43569</v>
      </c>
      <c r="B50" t="s">
        <v>72</v>
      </c>
      <c r="D50" s="28">
        <v>43599</v>
      </c>
      <c r="E50" t="s">
        <v>67</v>
      </c>
      <c r="G50" s="28">
        <v>43630</v>
      </c>
      <c r="H50" t="s">
        <v>68</v>
      </c>
    </row>
    <row r="51" spans="1:8" x14ac:dyDescent="0.3">
      <c r="A51" s="28">
        <v>43570</v>
      </c>
      <c r="B51" t="s">
        <v>73</v>
      </c>
      <c r="D51" s="28">
        <v>43600</v>
      </c>
      <c r="E51" t="s">
        <v>69</v>
      </c>
      <c r="G51" s="28">
        <v>43631</v>
      </c>
      <c r="H51" t="s">
        <v>70</v>
      </c>
    </row>
    <row r="52" spans="1:8" x14ac:dyDescent="0.3">
      <c r="A52" s="28">
        <v>43571</v>
      </c>
      <c r="B52" t="s">
        <v>67</v>
      </c>
      <c r="D52" s="28">
        <v>43601</v>
      </c>
      <c r="E52" t="s">
        <v>71</v>
      </c>
      <c r="G52" s="28">
        <v>43632</v>
      </c>
      <c r="H52" t="s">
        <v>72</v>
      </c>
    </row>
    <row r="53" spans="1:8" x14ac:dyDescent="0.3">
      <c r="A53" s="28">
        <v>43572</v>
      </c>
      <c r="B53" t="s">
        <v>69</v>
      </c>
      <c r="D53" s="28">
        <v>43602</v>
      </c>
      <c r="E53" t="s">
        <v>68</v>
      </c>
      <c r="G53" s="28">
        <v>43633</v>
      </c>
      <c r="H53" t="s">
        <v>73</v>
      </c>
    </row>
    <row r="54" spans="1:8" x14ac:dyDescent="0.3">
      <c r="A54" s="28">
        <v>43573</v>
      </c>
      <c r="B54" t="s">
        <v>71</v>
      </c>
      <c r="D54" s="28">
        <v>43603</v>
      </c>
      <c r="E54" t="s">
        <v>70</v>
      </c>
      <c r="G54" s="28">
        <v>43634</v>
      </c>
      <c r="H54" t="s">
        <v>67</v>
      </c>
    </row>
    <row r="55" spans="1:8" x14ac:dyDescent="0.3">
      <c r="A55" s="28">
        <v>43574</v>
      </c>
      <c r="B55" t="s">
        <v>68</v>
      </c>
      <c r="D55" s="28">
        <v>43604</v>
      </c>
      <c r="E55" t="s">
        <v>72</v>
      </c>
      <c r="G55" s="28">
        <v>43635</v>
      </c>
      <c r="H55" t="s">
        <v>69</v>
      </c>
    </row>
    <row r="56" spans="1:8" x14ac:dyDescent="0.3">
      <c r="A56" s="28">
        <v>43575</v>
      </c>
      <c r="B56" t="s">
        <v>70</v>
      </c>
      <c r="D56" s="28">
        <v>43605</v>
      </c>
      <c r="E56" t="s">
        <v>73</v>
      </c>
      <c r="G56" s="28">
        <v>43636</v>
      </c>
      <c r="H56" t="s">
        <v>71</v>
      </c>
    </row>
    <row r="57" spans="1:8" x14ac:dyDescent="0.3">
      <c r="A57" s="28">
        <v>43576</v>
      </c>
      <c r="B57" t="s">
        <v>72</v>
      </c>
      <c r="D57" s="28">
        <v>43606</v>
      </c>
      <c r="E57" t="s">
        <v>67</v>
      </c>
      <c r="G57" s="28">
        <v>43637</v>
      </c>
      <c r="H57" t="s">
        <v>68</v>
      </c>
    </row>
    <row r="58" spans="1:8" x14ac:dyDescent="0.3">
      <c r="A58" s="28">
        <v>43577</v>
      </c>
      <c r="B58" t="s">
        <v>73</v>
      </c>
      <c r="D58" s="28">
        <v>43607</v>
      </c>
      <c r="E58" t="s">
        <v>69</v>
      </c>
      <c r="G58" s="28">
        <v>43638</v>
      </c>
      <c r="H58" t="s">
        <v>70</v>
      </c>
    </row>
    <row r="59" spans="1:8" x14ac:dyDescent="0.3">
      <c r="A59" s="28">
        <v>43578</v>
      </c>
      <c r="B59" t="s">
        <v>67</v>
      </c>
      <c r="D59" s="28">
        <v>43608</v>
      </c>
      <c r="E59" t="s">
        <v>71</v>
      </c>
      <c r="G59" s="28">
        <v>43639</v>
      </c>
      <c r="H59" t="s">
        <v>72</v>
      </c>
    </row>
    <row r="60" spans="1:8" x14ac:dyDescent="0.3">
      <c r="A60" s="28">
        <v>43579</v>
      </c>
      <c r="B60" t="s">
        <v>69</v>
      </c>
      <c r="D60" s="28">
        <v>43609</v>
      </c>
      <c r="E60" t="s">
        <v>68</v>
      </c>
      <c r="G60" s="28">
        <v>43640</v>
      </c>
      <c r="H60" t="s">
        <v>73</v>
      </c>
    </row>
    <row r="61" spans="1:8" x14ac:dyDescent="0.3">
      <c r="A61" s="28">
        <v>43580</v>
      </c>
      <c r="B61" t="s">
        <v>71</v>
      </c>
      <c r="D61" s="28">
        <v>43610</v>
      </c>
      <c r="E61" t="s">
        <v>70</v>
      </c>
      <c r="G61" s="28">
        <v>43641</v>
      </c>
      <c r="H61" t="s">
        <v>67</v>
      </c>
    </row>
    <row r="62" spans="1:8" x14ac:dyDescent="0.3">
      <c r="A62" s="28">
        <v>43581</v>
      </c>
      <c r="B62" t="s">
        <v>68</v>
      </c>
      <c r="D62" s="28">
        <v>43611</v>
      </c>
      <c r="E62" t="s">
        <v>72</v>
      </c>
      <c r="G62" s="28">
        <v>43642</v>
      </c>
      <c r="H62" t="s">
        <v>69</v>
      </c>
    </row>
    <row r="63" spans="1:8" x14ac:dyDescent="0.3">
      <c r="A63" s="28">
        <v>43582</v>
      </c>
      <c r="B63" t="s">
        <v>70</v>
      </c>
      <c r="D63" s="28">
        <v>43612</v>
      </c>
      <c r="E63" t="s">
        <v>73</v>
      </c>
      <c r="G63" s="28">
        <v>43643</v>
      </c>
      <c r="H63" t="s">
        <v>71</v>
      </c>
    </row>
    <row r="64" spans="1:8" x14ac:dyDescent="0.3">
      <c r="A64" s="28">
        <v>43583</v>
      </c>
      <c r="B64" t="s">
        <v>72</v>
      </c>
      <c r="D64" s="28">
        <v>43613</v>
      </c>
      <c r="E64" t="s">
        <v>67</v>
      </c>
      <c r="G64" s="28">
        <v>43644</v>
      </c>
      <c r="H64" t="s">
        <v>68</v>
      </c>
    </row>
    <row r="65" spans="1:8" x14ac:dyDescent="0.3">
      <c r="A65" s="28">
        <v>43584</v>
      </c>
      <c r="B65" t="s">
        <v>73</v>
      </c>
      <c r="D65" s="28">
        <v>43614</v>
      </c>
      <c r="E65" t="s">
        <v>69</v>
      </c>
      <c r="G65" s="28">
        <v>43645</v>
      </c>
      <c r="H65" t="s">
        <v>70</v>
      </c>
    </row>
    <row r="66" spans="1:8" x14ac:dyDescent="0.3">
      <c r="A66" s="28">
        <v>43585</v>
      </c>
      <c r="B66" t="s">
        <v>67</v>
      </c>
      <c r="D66" s="28">
        <v>43615</v>
      </c>
      <c r="E66" t="s">
        <v>71</v>
      </c>
      <c r="G66" s="28">
        <v>43646</v>
      </c>
      <c r="H66" t="s">
        <v>72</v>
      </c>
    </row>
    <row r="67" spans="1:8" x14ac:dyDescent="0.3">
      <c r="D67" s="28">
        <v>43616</v>
      </c>
      <c r="E67" t="s">
        <v>68</v>
      </c>
    </row>
    <row r="71" spans="1:8" s="29" customFormat="1" x14ac:dyDescent="0.3">
      <c r="A71" s="29" t="s">
        <v>83</v>
      </c>
      <c r="D71" s="29" t="s">
        <v>84</v>
      </c>
      <c r="G71" s="29" t="s">
        <v>85</v>
      </c>
    </row>
    <row r="72" spans="1:8" x14ac:dyDescent="0.3">
      <c r="A72" s="28">
        <v>43647</v>
      </c>
      <c r="B72" t="s">
        <v>73</v>
      </c>
      <c r="D72" s="28">
        <v>43678</v>
      </c>
      <c r="E72" t="s">
        <v>71</v>
      </c>
      <c r="G72" s="28">
        <v>43709</v>
      </c>
      <c r="H72" t="s">
        <v>72</v>
      </c>
    </row>
    <row r="73" spans="1:8" x14ac:dyDescent="0.3">
      <c r="A73" s="28">
        <v>43648</v>
      </c>
      <c r="B73" t="s">
        <v>67</v>
      </c>
      <c r="D73" s="28">
        <v>43679</v>
      </c>
      <c r="E73" t="s">
        <v>68</v>
      </c>
      <c r="G73" s="28">
        <v>43710</v>
      </c>
      <c r="H73" t="s">
        <v>73</v>
      </c>
    </row>
    <row r="74" spans="1:8" x14ac:dyDescent="0.3">
      <c r="A74" s="28">
        <v>43649</v>
      </c>
      <c r="B74" t="s">
        <v>69</v>
      </c>
      <c r="D74" s="28">
        <v>43680</v>
      </c>
      <c r="E74" t="s">
        <v>70</v>
      </c>
      <c r="G74" s="28">
        <v>43711</v>
      </c>
      <c r="H74" t="s">
        <v>67</v>
      </c>
    </row>
    <row r="75" spans="1:8" x14ac:dyDescent="0.3">
      <c r="A75" s="28">
        <v>43650</v>
      </c>
      <c r="B75" t="s">
        <v>71</v>
      </c>
      <c r="D75" s="28">
        <v>43681</v>
      </c>
      <c r="E75" t="s">
        <v>72</v>
      </c>
      <c r="G75" s="28">
        <v>43712</v>
      </c>
      <c r="H75" t="s">
        <v>69</v>
      </c>
    </row>
    <row r="76" spans="1:8" x14ac:dyDescent="0.3">
      <c r="A76" s="28">
        <v>43651</v>
      </c>
      <c r="B76" t="s">
        <v>68</v>
      </c>
      <c r="D76" s="28">
        <v>43682</v>
      </c>
      <c r="E76" t="s">
        <v>73</v>
      </c>
      <c r="G76" s="28">
        <v>43713</v>
      </c>
      <c r="H76" t="s">
        <v>71</v>
      </c>
    </row>
    <row r="77" spans="1:8" x14ac:dyDescent="0.3">
      <c r="A77" s="28">
        <v>43652</v>
      </c>
      <c r="B77" t="s">
        <v>70</v>
      </c>
      <c r="D77" s="28">
        <v>43683</v>
      </c>
      <c r="E77" t="s">
        <v>67</v>
      </c>
      <c r="G77" s="28">
        <v>43714</v>
      </c>
      <c r="H77" t="s">
        <v>68</v>
      </c>
    </row>
    <row r="78" spans="1:8" x14ac:dyDescent="0.3">
      <c r="A78" s="28">
        <v>43653</v>
      </c>
      <c r="B78" t="s">
        <v>72</v>
      </c>
      <c r="D78" s="28">
        <v>43684</v>
      </c>
      <c r="E78" t="s">
        <v>69</v>
      </c>
      <c r="G78" s="28">
        <v>43715</v>
      </c>
      <c r="H78" t="s">
        <v>70</v>
      </c>
    </row>
    <row r="79" spans="1:8" x14ac:dyDescent="0.3">
      <c r="A79" s="28">
        <v>43654</v>
      </c>
      <c r="B79" t="s">
        <v>73</v>
      </c>
      <c r="D79" s="28">
        <v>43685</v>
      </c>
      <c r="E79" t="s">
        <v>71</v>
      </c>
      <c r="G79" s="28">
        <v>43716</v>
      </c>
      <c r="H79" t="s">
        <v>72</v>
      </c>
    </row>
    <row r="80" spans="1:8" x14ac:dyDescent="0.3">
      <c r="A80" s="28">
        <v>43655</v>
      </c>
      <c r="B80" t="s">
        <v>67</v>
      </c>
      <c r="D80" s="28">
        <v>43686</v>
      </c>
      <c r="E80" t="s">
        <v>68</v>
      </c>
      <c r="G80" s="28">
        <v>43717</v>
      </c>
      <c r="H80" t="s">
        <v>73</v>
      </c>
    </row>
    <row r="81" spans="1:8" x14ac:dyDescent="0.3">
      <c r="A81" s="28">
        <v>43656</v>
      </c>
      <c r="B81" t="s">
        <v>69</v>
      </c>
      <c r="D81" s="28">
        <v>43687</v>
      </c>
      <c r="E81" t="s">
        <v>70</v>
      </c>
      <c r="G81" s="28">
        <v>43718</v>
      </c>
      <c r="H81" t="s">
        <v>67</v>
      </c>
    </row>
    <row r="82" spans="1:8" x14ac:dyDescent="0.3">
      <c r="A82" s="28">
        <v>43657</v>
      </c>
      <c r="B82" t="s">
        <v>71</v>
      </c>
      <c r="D82" s="28">
        <v>43688</v>
      </c>
      <c r="E82" t="s">
        <v>72</v>
      </c>
      <c r="G82" s="28">
        <v>43719</v>
      </c>
      <c r="H82" t="s">
        <v>69</v>
      </c>
    </row>
    <row r="83" spans="1:8" x14ac:dyDescent="0.3">
      <c r="A83" s="28">
        <v>43658</v>
      </c>
      <c r="B83" t="s">
        <v>68</v>
      </c>
      <c r="D83" s="28">
        <v>43689</v>
      </c>
      <c r="E83" t="s">
        <v>73</v>
      </c>
      <c r="G83" s="28">
        <v>43720</v>
      </c>
      <c r="H83" t="s">
        <v>71</v>
      </c>
    </row>
    <row r="84" spans="1:8" x14ac:dyDescent="0.3">
      <c r="A84" s="28">
        <v>43659</v>
      </c>
      <c r="B84" t="s">
        <v>70</v>
      </c>
      <c r="D84" s="28">
        <v>43690</v>
      </c>
      <c r="E84" t="s">
        <v>67</v>
      </c>
      <c r="G84" s="28">
        <v>43721</v>
      </c>
      <c r="H84" t="s">
        <v>68</v>
      </c>
    </row>
    <row r="85" spans="1:8" x14ac:dyDescent="0.3">
      <c r="A85" s="28">
        <v>43660</v>
      </c>
      <c r="B85" t="s">
        <v>72</v>
      </c>
      <c r="D85" s="28">
        <v>43691</v>
      </c>
      <c r="E85" t="s">
        <v>69</v>
      </c>
      <c r="G85" s="28">
        <v>43722</v>
      </c>
      <c r="H85" t="s">
        <v>70</v>
      </c>
    </row>
    <row r="86" spans="1:8" x14ac:dyDescent="0.3">
      <c r="A86" s="28">
        <v>43661</v>
      </c>
      <c r="B86" t="s">
        <v>73</v>
      </c>
      <c r="D86" s="28">
        <v>43692</v>
      </c>
      <c r="E86" t="s">
        <v>71</v>
      </c>
      <c r="G86" s="28">
        <v>43723</v>
      </c>
      <c r="H86" t="s">
        <v>72</v>
      </c>
    </row>
    <row r="87" spans="1:8" x14ac:dyDescent="0.3">
      <c r="A87" s="28">
        <v>43662</v>
      </c>
      <c r="B87" t="s">
        <v>67</v>
      </c>
      <c r="D87" s="28">
        <v>43693</v>
      </c>
      <c r="E87" t="s">
        <v>68</v>
      </c>
      <c r="G87" s="28">
        <v>43724</v>
      </c>
      <c r="H87" t="s">
        <v>73</v>
      </c>
    </row>
    <row r="88" spans="1:8" x14ac:dyDescent="0.3">
      <c r="A88" s="28">
        <v>43663</v>
      </c>
      <c r="B88" t="s">
        <v>69</v>
      </c>
      <c r="D88" s="28">
        <v>43694</v>
      </c>
      <c r="E88" t="s">
        <v>70</v>
      </c>
      <c r="G88" s="28">
        <v>43725</v>
      </c>
      <c r="H88" t="s">
        <v>67</v>
      </c>
    </row>
    <row r="89" spans="1:8" x14ac:dyDescent="0.3">
      <c r="A89" s="28">
        <v>43664</v>
      </c>
      <c r="B89" t="s">
        <v>71</v>
      </c>
      <c r="D89" s="28">
        <v>43695</v>
      </c>
      <c r="E89" t="s">
        <v>72</v>
      </c>
      <c r="G89" s="28">
        <v>43726</v>
      </c>
      <c r="H89" t="s">
        <v>69</v>
      </c>
    </row>
    <row r="90" spans="1:8" x14ac:dyDescent="0.3">
      <c r="A90" s="28">
        <v>43665</v>
      </c>
      <c r="B90" t="s">
        <v>68</v>
      </c>
      <c r="D90" s="28">
        <v>43696</v>
      </c>
      <c r="E90" t="s">
        <v>73</v>
      </c>
      <c r="G90" s="28">
        <v>43727</v>
      </c>
      <c r="H90" t="s">
        <v>71</v>
      </c>
    </row>
    <row r="91" spans="1:8" x14ac:dyDescent="0.3">
      <c r="A91" s="28">
        <v>43666</v>
      </c>
      <c r="B91" t="s">
        <v>70</v>
      </c>
      <c r="D91" s="28">
        <v>43697</v>
      </c>
      <c r="E91" t="s">
        <v>67</v>
      </c>
      <c r="G91" s="28">
        <v>43728</v>
      </c>
      <c r="H91" t="s">
        <v>68</v>
      </c>
    </row>
    <row r="92" spans="1:8" x14ac:dyDescent="0.3">
      <c r="A92" s="28">
        <v>43667</v>
      </c>
      <c r="B92" t="s">
        <v>72</v>
      </c>
      <c r="D92" s="28">
        <v>43698</v>
      </c>
      <c r="E92" t="s">
        <v>69</v>
      </c>
      <c r="G92" s="28">
        <v>43729</v>
      </c>
      <c r="H92" t="s">
        <v>70</v>
      </c>
    </row>
    <row r="93" spans="1:8" x14ac:dyDescent="0.3">
      <c r="A93" s="28">
        <v>43668</v>
      </c>
      <c r="B93" t="s">
        <v>73</v>
      </c>
      <c r="D93" s="28">
        <v>43699</v>
      </c>
      <c r="E93" t="s">
        <v>71</v>
      </c>
      <c r="G93" s="28">
        <v>43730</v>
      </c>
      <c r="H93" t="s">
        <v>72</v>
      </c>
    </row>
    <row r="94" spans="1:8" x14ac:dyDescent="0.3">
      <c r="A94" s="28">
        <v>43669</v>
      </c>
      <c r="B94" t="s">
        <v>67</v>
      </c>
      <c r="D94" s="28">
        <v>43700</v>
      </c>
      <c r="E94" t="s">
        <v>68</v>
      </c>
      <c r="G94" s="28">
        <v>43731</v>
      </c>
      <c r="H94" t="s">
        <v>73</v>
      </c>
    </row>
    <row r="95" spans="1:8" x14ac:dyDescent="0.3">
      <c r="A95" s="28">
        <v>43670</v>
      </c>
      <c r="B95" t="s">
        <v>69</v>
      </c>
      <c r="D95" s="28">
        <v>43701</v>
      </c>
      <c r="E95" t="s">
        <v>70</v>
      </c>
      <c r="G95" s="28">
        <v>43732</v>
      </c>
      <c r="H95" t="s">
        <v>67</v>
      </c>
    </row>
    <row r="96" spans="1:8" x14ac:dyDescent="0.3">
      <c r="A96" s="28">
        <v>43671</v>
      </c>
      <c r="B96" t="s">
        <v>71</v>
      </c>
      <c r="D96" s="28">
        <v>43702</v>
      </c>
      <c r="E96" t="s">
        <v>72</v>
      </c>
      <c r="G96" s="28">
        <v>43733</v>
      </c>
      <c r="H96" t="s">
        <v>69</v>
      </c>
    </row>
    <row r="97" spans="1:8" x14ac:dyDescent="0.3">
      <c r="A97" s="28">
        <v>43672</v>
      </c>
      <c r="B97" t="s">
        <v>68</v>
      </c>
      <c r="D97" s="28">
        <v>43703</v>
      </c>
      <c r="E97" t="s">
        <v>73</v>
      </c>
      <c r="G97" s="28">
        <v>43734</v>
      </c>
      <c r="H97" t="s">
        <v>71</v>
      </c>
    </row>
    <row r="98" spans="1:8" x14ac:dyDescent="0.3">
      <c r="A98" s="28">
        <v>43673</v>
      </c>
      <c r="B98" t="s">
        <v>70</v>
      </c>
      <c r="D98" s="28">
        <v>43704</v>
      </c>
      <c r="E98" t="s">
        <v>67</v>
      </c>
      <c r="G98" s="28">
        <v>43735</v>
      </c>
      <c r="H98" t="s">
        <v>68</v>
      </c>
    </row>
    <row r="99" spans="1:8" x14ac:dyDescent="0.3">
      <c r="A99" s="28">
        <v>43674</v>
      </c>
      <c r="B99" t="s">
        <v>72</v>
      </c>
      <c r="D99" s="28">
        <v>43705</v>
      </c>
      <c r="E99" t="s">
        <v>69</v>
      </c>
      <c r="G99" s="28">
        <v>43736</v>
      </c>
      <c r="H99" t="s">
        <v>70</v>
      </c>
    </row>
    <row r="100" spans="1:8" x14ac:dyDescent="0.3">
      <c r="A100" s="28">
        <v>43675</v>
      </c>
      <c r="B100" t="s">
        <v>73</v>
      </c>
      <c r="D100" s="28">
        <v>43706</v>
      </c>
      <c r="E100" t="s">
        <v>71</v>
      </c>
      <c r="G100" s="28">
        <v>43737</v>
      </c>
      <c r="H100" t="s">
        <v>72</v>
      </c>
    </row>
    <row r="101" spans="1:8" x14ac:dyDescent="0.3">
      <c r="A101" s="28">
        <v>43676</v>
      </c>
      <c r="B101" t="s">
        <v>67</v>
      </c>
      <c r="D101" s="28">
        <v>43707</v>
      </c>
      <c r="E101" t="s">
        <v>68</v>
      </c>
      <c r="G101" s="28">
        <v>43738</v>
      </c>
      <c r="H101" t="s">
        <v>73</v>
      </c>
    </row>
    <row r="102" spans="1:8" x14ac:dyDescent="0.3">
      <c r="A102" s="28">
        <v>43677</v>
      </c>
      <c r="B102" t="s">
        <v>69</v>
      </c>
      <c r="D102" s="28">
        <v>43708</v>
      </c>
      <c r="E102" t="s">
        <v>70</v>
      </c>
    </row>
    <row r="105" spans="1:8" s="29" customFormat="1" x14ac:dyDescent="0.3">
      <c r="A105" s="29" t="s">
        <v>99</v>
      </c>
      <c r="D105" s="29" t="s">
        <v>100</v>
      </c>
      <c r="G105" s="29" t="s">
        <v>101</v>
      </c>
    </row>
    <row r="106" spans="1:8" x14ac:dyDescent="0.3">
      <c r="A106" s="28">
        <v>43739</v>
      </c>
      <c r="B106" t="s">
        <v>67</v>
      </c>
      <c r="D106" s="28">
        <v>43770</v>
      </c>
      <c r="E106" t="s">
        <v>68</v>
      </c>
      <c r="G106" s="28">
        <v>43800</v>
      </c>
      <c r="H106" t="s">
        <v>72</v>
      </c>
    </row>
    <row r="107" spans="1:8" x14ac:dyDescent="0.3">
      <c r="A107" s="28">
        <v>43740</v>
      </c>
      <c r="B107" t="s">
        <v>69</v>
      </c>
      <c r="D107" s="28">
        <v>43771</v>
      </c>
      <c r="E107" t="s">
        <v>70</v>
      </c>
      <c r="G107" s="28">
        <v>43801</v>
      </c>
      <c r="H107" t="s">
        <v>73</v>
      </c>
    </row>
    <row r="108" spans="1:8" x14ac:dyDescent="0.3">
      <c r="A108" s="28">
        <v>43741</v>
      </c>
      <c r="B108" t="s">
        <v>71</v>
      </c>
      <c r="D108" s="28">
        <v>43772</v>
      </c>
      <c r="E108" t="s">
        <v>72</v>
      </c>
      <c r="G108" s="28">
        <v>43802</v>
      </c>
      <c r="H108" t="s">
        <v>67</v>
      </c>
    </row>
    <row r="109" spans="1:8" x14ac:dyDescent="0.3">
      <c r="A109" s="28">
        <v>43742</v>
      </c>
      <c r="B109" t="s">
        <v>68</v>
      </c>
      <c r="D109" s="28">
        <v>43773</v>
      </c>
      <c r="E109" t="s">
        <v>73</v>
      </c>
      <c r="G109" s="28">
        <v>43803</v>
      </c>
      <c r="H109" t="s">
        <v>69</v>
      </c>
    </row>
    <row r="110" spans="1:8" x14ac:dyDescent="0.3">
      <c r="A110" s="28">
        <v>43743</v>
      </c>
      <c r="B110" t="s">
        <v>70</v>
      </c>
      <c r="D110" s="28">
        <v>43774</v>
      </c>
      <c r="E110" t="s">
        <v>67</v>
      </c>
      <c r="G110" s="28">
        <v>43804</v>
      </c>
      <c r="H110" t="s">
        <v>71</v>
      </c>
    </row>
    <row r="111" spans="1:8" x14ac:dyDescent="0.3">
      <c r="A111" s="28">
        <v>43744</v>
      </c>
      <c r="B111" t="s">
        <v>72</v>
      </c>
      <c r="D111" s="28">
        <v>43775</v>
      </c>
      <c r="E111" t="s">
        <v>69</v>
      </c>
      <c r="G111" s="28">
        <v>43805</v>
      </c>
      <c r="H111" t="s">
        <v>68</v>
      </c>
    </row>
    <row r="112" spans="1:8" x14ac:dyDescent="0.3">
      <c r="A112" s="28">
        <v>43745</v>
      </c>
      <c r="B112" t="s">
        <v>73</v>
      </c>
      <c r="D112" s="28">
        <v>43776</v>
      </c>
      <c r="E112" t="s">
        <v>71</v>
      </c>
      <c r="G112" s="28">
        <v>43806</v>
      </c>
      <c r="H112" t="s">
        <v>70</v>
      </c>
    </row>
    <row r="113" spans="1:8" x14ac:dyDescent="0.3">
      <c r="A113" s="28">
        <v>43746</v>
      </c>
      <c r="B113" t="s">
        <v>67</v>
      </c>
      <c r="D113" s="28">
        <v>43777</v>
      </c>
      <c r="E113" t="s">
        <v>68</v>
      </c>
      <c r="G113" s="28">
        <v>43807</v>
      </c>
      <c r="H113" t="s">
        <v>72</v>
      </c>
    </row>
    <row r="114" spans="1:8" x14ac:dyDescent="0.3">
      <c r="A114" s="28">
        <v>43747</v>
      </c>
      <c r="B114" t="s">
        <v>69</v>
      </c>
      <c r="D114" s="28">
        <v>43778</v>
      </c>
      <c r="E114" t="s">
        <v>70</v>
      </c>
      <c r="G114" s="28">
        <v>43808</v>
      </c>
      <c r="H114" t="s">
        <v>73</v>
      </c>
    </row>
    <row r="115" spans="1:8" x14ac:dyDescent="0.3">
      <c r="A115" s="28">
        <v>43748</v>
      </c>
      <c r="B115" t="s">
        <v>71</v>
      </c>
      <c r="D115" s="28">
        <v>43779</v>
      </c>
      <c r="E115" t="s">
        <v>72</v>
      </c>
      <c r="G115" s="28">
        <v>43809</v>
      </c>
      <c r="H115" t="s">
        <v>67</v>
      </c>
    </row>
    <row r="116" spans="1:8" x14ac:dyDescent="0.3">
      <c r="A116" s="28">
        <v>43749</v>
      </c>
      <c r="B116" t="s">
        <v>68</v>
      </c>
      <c r="D116" s="28">
        <v>43780</v>
      </c>
      <c r="E116" t="s">
        <v>73</v>
      </c>
      <c r="G116" s="28">
        <v>43810</v>
      </c>
      <c r="H116" t="s">
        <v>69</v>
      </c>
    </row>
    <row r="117" spans="1:8" x14ac:dyDescent="0.3">
      <c r="A117" s="28">
        <v>43750</v>
      </c>
      <c r="B117" t="s">
        <v>70</v>
      </c>
      <c r="D117" s="28">
        <v>43781</v>
      </c>
      <c r="E117" t="s">
        <v>67</v>
      </c>
      <c r="G117" s="28">
        <v>43811</v>
      </c>
      <c r="H117" t="s">
        <v>71</v>
      </c>
    </row>
    <row r="118" spans="1:8" x14ac:dyDescent="0.3">
      <c r="A118" s="28">
        <v>43751</v>
      </c>
      <c r="B118" t="s">
        <v>72</v>
      </c>
      <c r="D118" s="28">
        <v>43782</v>
      </c>
      <c r="E118" t="s">
        <v>69</v>
      </c>
      <c r="G118" s="28">
        <v>43812</v>
      </c>
      <c r="H118" t="s">
        <v>68</v>
      </c>
    </row>
    <row r="119" spans="1:8" x14ac:dyDescent="0.3">
      <c r="A119" s="28">
        <v>43752</v>
      </c>
      <c r="B119" t="s">
        <v>73</v>
      </c>
      <c r="D119" s="28">
        <v>43783</v>
      </c>
      <c r="E119" t="s">
        <v>71</v>
      </c>
      <c r="G119" s="28">
        <v>43813</v>
      </c>
      <c r="H119" t="s">
        <v>70</v>
      </c>
    </row>
    <row r="120" spans="1:8" x14ac:dyDescent="0.3">
      <c r="A120" s="28">
        <v>43753</v>
      </c>
      <c r="B120" t="s">
        <v>67</v>
      </c>
      <c r="D120" s="28">
        <v>43784</v>
      </c>
      <c r="E120" t="s">
        <v>68</v>
      </c>
      <c r="G120" s="28">
        <v>43814</v>
      </c>
      <c r="H120" t="s">
        <v>72</v>
      </c>
    </row>
    <row r="121" spans="1:8" x14ac:dyDescent="0.3">
      <c r="A121" s="28">
        <v>43754</v>
      </c>
      <c r="B121" t="s">
        <v>69</v>
      </c>
      <c r="D121" s="28">
        <v>43785</v>
      </c>
      <c r="E121" t="s">
        <v>70</v>
      </c>
      <c r="G121" s="28">
        <v>43815</v>
      </c>
      <c r="H121" t="s">
        <v>73</v>
      </c>
    </row>
    <row r="122" spans="1:8" x14ac:dyDescent="0.3">
      <c r="A122" s="28">
        <v>43755</v>
      </c>
      <c r="B122" t="s">
        <v>71</v>
      </c>
      <c r="D122" s="28">
        <v>43786</v>
      </c>
      <c r="E122" t="s">
        <v>72</v>
      </c>
      <c r="G122" s="28">
        <v>43816</v>
      </c>
      <c r="H122" t="s">
        <v>67</v>
      </c>
    </row>
    <row r="123" spans="1:8" x14ac:dyDescent="0.3">
      <c r="A123" s="28">
        <v>43756</v>
      </c>
      <c r="B123" t="s">
        <v>68</v>
      </c>
      <c r="D123" s="28">
        <v>43787</v>
      </c>
      <c r="E123" t="s">
        <v>73</v>
      </c>
      <c r="G123" s="28">
        <v>43817</v>
      </c>
      <c r="H123" t="s">
        <v>69</v>
      </c>
    </row>
    <row r="124" spans="1:8" x14ac:dyDescent="0.3">
      <c r="A124" s="28">
        <v>43757</v>
      </c>
      <c r="B124" t="s">
        <v>70</v>
      </c>
      <c r="D124" s="28">
        <v>43788</v>
      </c>
      <c r="E124" t="s">
        <v>67</v>
      </c>
      <c r="G124" s="28">
        <v>43818</v>
      </c>
      <c r="H124" t="s">
        <v>71</v>
      </c>
    </row>
    <row r="125" spans="1:8" x14ac:dyDescent="0.3">
      <c r="A125" s="28">
        <v>43758</v>
      </c>
      <c r="B125" t="s">
        <v>72</v>
      </c>
      <c r="D125" s="28">
        <v>43789</v>
      </c>
      <c r="E125" t="s">
        <v>69</v>
      </c>
      <c r="G125" s="28">
        <v>43819</v>
      </c>
      <c r="H125" t="s">
        <v>68</v>
      </c>
    </row>
    <row r="126" spans="1:8" x14ac:dyDescent="0.3">
      <c r="A126" s="28">
        <v>43759</v>
      </c>
      <c r="B126" t="s">
        <v>73</v>
      </c>
      <c r="D126" s="28">
        <v>43790</v>
      </c>
      <c r="E126" t="s">
        <v>71</v>
      </c>
      <c r="G126" s="28">
        <v>43820</v>
      </c>
      <c r="H126" t="s">
        <v>70</v>
      </c>
    </row>
    <row r="127" spans="1:8" x14ac:dyDescent="0.3">
      <c r="A127" s="28">
        <v>43760</v>
      </c>
      <c r="B127" t="s">
        <v>67</v>
      </c>
      <c r="D127" s="28">
        <v>43791</v>
      </c>
      <c r="E127" t="s">
        <v>68</v>
      </c>
      <c r="G127" s="28">
        <v>43821</v>
      </c>
      <c r="H127" t="s">
        <v>72</v>
      </c>
    </row>
    <row r="128" spans="1:8" x14ac:dyDescent="0.3">
      <c r="A128" s="28">
        <v>43761</v>
      </c>
      <c r="B128" t="s">
        <v>69</v>
      </c>
      <c r="D128" s="28">
        <v>43792</v>
      </c>
      <c r="E128" t="s">
        <v>70</v>
      </c>
      <c r="G128" s="28">
        <v>43822</v>
      </c>
      <c r="H128" t="s">
        <v>73</v>
      </c>
    </row>
    <row r="129" spans="1:8" x14ac:dyDescent="0.3">
      <c r="A129" s="28">
        <v>43762</v>
      </c>
      <c r="B129" t="s">
        <v>71</v>
      </c>
      <c r="D129" s="28">
        <v>43793</v>
      </c>
      <c r="E129" t="s">
        <v>72</v>
      </c>
      <c r="G129" s="28">
        <v>43823</v>
      </c>
      <c r="H129" t="s">
        <v>67</v>
      </c>
    </row>
    <row r="130" spans="1:8" x14ac:dyDescent="0.3">
      <c r="A130" s="28">
        <v>43763</v>
      </c>
      <c r="B130" t="s">
        <v>68</v>
      </c>
      <c r="D130" s="28">
        <v>43794</v>
      </c>
      <c r="E130" t="s">
        <v>73</v>
      </c>
      <c r="G130" s="28">
        <v>43824</v>
      </c>
      <c r="H130" t="s">
        <v>69</v>
      </c>
    </row>
    <row r="131" spans="1:8" x14ac:dyDescent="0.3">
      <c r="A131" s="28">
        <v>43764</v>
      </c>
      <c r="B131" t="s">
        <v>70</v>
      </c>
      <c r="D131" s="28">
        <v>43795</v>
      </c>
      <c r="E131" t="s">
        <v>67</v>
      </c>
      <c r="G131" s="28">
        <v>43825</v>
      </c>
      <c r="H131" t="s">
        <v>71</v>
      </c>
    </row>
    <row r="132" spans="1:8" x14ac:dyDescent="0.3">
      <c r="A132" s="28">
        <v>43765</v>
      </c>
      <c r="B132" t="s">
        <v>72</v>
      </c>
      <c r="D132" s="28">
        <v>43796</v>
      </c>
      <c r="E132" t="s">
        <v>69</v>
      </c>
      <c r="G132" s="28">
        <v>43826</v>
      </c>
      <c r="H132" t="s">
        <v>68</v>
      </c>
    </row>
    <row r="133" spans="1:8" x14ac:dyDescent="0.3">
      <c r="A133" s="28">
        <v>43766</v>
      </c>
      <c r="B133" t="s">
        <v>73</v>
      </c>
      <c r="D133" s="28">
        <v>43797</v>
      </c>
      <c r="E133" t="s">
        <v>71</v>
      </c>
      <c r="G133" s="28">
        <v>43827</v>
      </c>
      <c r="H133" t="s">
        <v>70</v>
      </c>
    </row>
    <row r="134" spans="1:8" x14ac:dyDescent="0.3">
      <c r="A134" s="28">
        <v>43767</v>
      </c>
      <c r="B134" t="s">
        <v>67</v>
      </c>
      <c r="D134" s="28">
        <v>43798</v>
      </c>
      <c r="E134" t="s">
        <v>68</v>
      </c>
      <c r="G134" s="28">
        <v>43828</v>
      </c>
      <c r="H134" t="s">
        <v>72</v>
      </c>
    </row>
    <row r="135" spans="1:8" x14ac:dyDescent="0.3">
      <c r="A135" s="28">
        <v>43768</v>
      </c>
      <c r="B135" t="s">
        <v>69</v>
      </c>
      <c r="D135" s="28">
        <v>43799</v>
      </c>
      <c r="E135" t="s">
        <v>70</v>
      </c>
      <c r="G135" s="28">
        <v>43829</v>
      </c>
      <c r="H135" t="s">
        <v>73</v>
      </c>
    </row>
    <row r="136" spans="1:8" x14ac:dyDescent="0.3">
      <c r="A136" s="28">
        <v>43769</v>
      </c>
      <c r="B136" t="s">
        <v>71</v>
      </c>
      <c r="G136" s="28">
        <v>43830</v>
      </c>
      <c r="H136" t="s">
        <v>67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434"/>
  <sheetViews>
    <sheetView showGridLines="0" topLeftCell="A9" zoomScaleNormal="100" workbookViewId="0">
      <selection activeCell="G13" sqref="G13"/>
    </sheetView>
  </sheetViews>
  <sheetFormatPr baseColWidth="10" defaultColWidth="11" defaultRowHeight="14" x14ac:dyDescent="0.3"/>
  <cols>
    <col min="1" max="1" width="11" style="8"/>
    <col min="2" max="2" width="14" style="8" customWidth="1"/>
    <col min="3" max="3" width="14.75" style="8" customWidth="1"/>
    <col min="4" max="5" width="12.5" style="8" customWidth="1"/>
    <col min="6" max="6" width="12.25" style="8" customWidth="1"/>
    <col min="7" max="7" width="13" style="8" customWidth="1"/>
    <col min="8" max="9" width="11" style="8"/>
    <col min="10" max="10" width="12.58203125" style="8" customWidth="1"/>
    <col min="11" max="11" width="13" style="8" customWidth="1"/>
    <col min="12" max="12" width="15.75" style="8" customWidth="1"/>
    <col min="13" max="13" width="15.33203125" style="8" customWidth="1"/>
    <col min="14" max="15" width="11" style="8"/>
    <col min="16" max="16" width="11.5" style="8" customWidth="1"/>
    <col min="17" max="16384" width="11" style="8"/>
  </cols>
  <sheetData>
    <row r="5" spans="1:13" ht="15.5" x14ac:dyDescent="0.35">
      <c r="E5" s="220" t="s">
        <v>140</v>
      </c>
      <c r="F5" s="221"/>
      <c r="G5" s="221"/>
    </row>
    <row r="8" spans="1:13" x14ac:dyDescent="0.3">
      <c r="A8" s="222" t="s">
        <v>141</v>
      </c>
    </row>
    <row r="9" spans="1:13" x14ac:dyDescent="0.3">
      <c r="A9" s="407" t="s">
        <v>142</v>
      </c>
      <c r="B9" s="408"/>
      <c r="C9" s="409"/>
      <c r="D9" s="410"/>
      <c r="E9" s="410"/>
    </row>
    <row r="10" spans="1:13" x14ac:dyDescent="0.3">
      <c r="A10" s="223" t="s">
        <v>64</v>
      </c>
      <c r="B10" s="224"/>
      <c r="C10" s="409"/>
      <c r="D10" s="410"/>
      <c r="E10" s="410"/>
    </row>
    <row r="11" spans="1:13" x14ac:dyDescent="0.3">
      <c r="A11" s="407" t="s">
        <v>118</v>
      </c>
      <c r="B11" s="406"/>
      <c r="C11" s="409"/>
      <c r="D11" s="410"/>
      <c r="E11" s="410"/>
      <c r="G11" s="225"/>
      <c r="H11" s="225"/>
      <c r="I11" s="225"/>
      <c r="L11" s="225"/>
      <c r="M11" s="225"/>
    </row>
    <row r="12" spans="1:13" ht="16.5" x14ac:dyDescent="0.35">
      <c r="A12" s="407" t="s">
        <v>45</v>
      </c>
      <c r="B12" s="408"/>
      <c r="C12" s="409"/>
      <c r="D12" s="410"/>
      <c r="E12" s="410"/>
      <c r="F12" s="226"/>
      <c r="G12" s="227"/>
      <c r="H12" s="227"/>
      <c r="I12" s="227"/>
      <c r="J12" s="226"/>
      <c r="K12" s="228"/>
      <c r="L12" s="229"/>
      <c r="M12" s="230"/>
    </row>
    <row r="13" spans="1:13" ht="16.5" x14ac:dyDescent="0.35">
      <c r="A13" s="407" t="s">
        <v>143</v>
      </c>
      <c r="B13" s="408"/>
      <c r="C13" s="409"/>
      <c r="D13" s="410"/>
      <c r="E13" s="410"/>
      <c r="F13" s="226"/>
      <c r="G13" s="227"/>
      <c r="H13" s="227"/>
      <c r="I13" s="227"/>
      <c r="J13" s="226"/>
      <c r="K13" s="228"/>
      <c r="L13" s="229"/>
      <c r="M13" s="230"/>
    </row>
    <row r="14" spans="1:13" ht="16.5" x14ac:dyDescent="0.35">
      <c r="A14" s="407" t="s">
        <v>144</v>
      </c>
      <c r="B14" s="408"/>
      <c r="C14" s="409"/>
      <c r="D14" s="410"/>
      <c r="E14" s="410"/>
      <c r="F14" s="226"/>
      <c r="G14" s="227"/>
      <c r="H14" s="227"/>
      <c r="I14" s="227"/>
      <c r="J14" s="226"/>
      <c r="K14" s="228"/>
      <c r="L14" s="229"/>
      <c r="M14" s="230"/>
    </row>
    <row r="15" spans="1:13" ht="16.5" x14ac:dyDescent="0.35">
      <c r="A15" s="231"/>
      <c r="B15" s="232"/>
      <c r="C15" s="226"/>
      <c r="D15" s="226"/>
      <c r="E15" s="226"/>
      <c r="F15" s="226"/>
      <c r="G15" s="226"/>
      <c r="H15" s="226"/>
      <c r="I15" s="226"/>
      <c r="J15" s="226"/>
      <c r="K15" s="228"/>
      <c r="L15" s="233"/>
      <c r="M15" s="233"/>
    </row>
    <row r="16" spans="1:13" ht="11.25" customHeight="1" x14ac:dyDescent="0.3">
      <c r="A16" s="234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</row>
    <row r="17" spans="1:12" ht="14.25" customHeight="1" x14ac:dyDescent="0.3">
      <c r="A17" s="401" t="s">
        <v>145</v>
      </c>
      <c r="B17" s="401" t="s">
        <v>146</v>
      </c>
      <c r="C17" s="411" t="s">
        <v>147</v>
      </c>
      <c r="D17" s="411" t="s">
        <v>148</v>
      </c>
      <c r="E17" s="401" t="s">
        <v>149</v>
      </c>
      <c r="F17" s="397" t="s">
        <v>150</v>
      </c>
      <c r="G17" s="398" t="s">
        <v>151</v>
      </c>
      <c r="H17" s="399"/>
      <c r="I17" s="400"/>
      <c r="J17" s="401" t="s">
        <v>152</v>
      </c>
      <c r="K17" s="403" t="s">
        <v>153</v>
      </c>
      <c r="L17" s="222"/>
    </row>
    <row r="18" spans="1:12" ht="99.75" customHeight="1" x14ac:dyDescent="0.3">
      <c r="A18" s="402"/>
      <c r="B18" s="402"/>
      <c r="C18" s="412"/>
      <c r="D18" s="412"/>
      <c r="E18" s="413"/>
      <c r="F18" s="397"/>
      <c r="G18" s="236" t="s">
        <v>154</v>
      </c>
      <c r="H18" s="236" t="s">
        <v>155</v>
      </c>
      <c r="I18" s="236" t="s">
        <v>156</v>
      </c>
      <c r="J18" s="402"/>
      <c r="K18" s="403"/>
      <c r="L18" s="222"/>
    </row>
    <row r="19" spans="1:12" x14ac:dyDescent="0.3">
      <c r="A19" s="237" t="s">
        <v>157</v>
      </c>
      <c r="B19" s="237" t="s">
        <v>158</v>
      </c>
      <c r="C19" s="237" t="s">
        <v>159</v>
      </c>
      <c r="D19" s="237" t="s">
        <v>160</v>
      </c>
      <c r="E19" s="237" t="s">
        <v>161</v>
      </c>
      <c r="F19" s="237" t="s">
        <v>162</v>
      </c>
      <c r="G19" s="237" t="s">
        <v>163</v>
      </c>
      <c r="H19" s="237" t="s">
        <v>164</v>
      </c>
      <c r="I19" s="237" t="s">
        <v>165</v>
      </c>
      <c r="J19" s="237" t="s">
        <v>166</v>
      </c>
      <c r="K19" s="238" t="s">
        <v>167</v>
      </c>
      <c r="L19" s="222"/>
    </row>
    <row r="20" spans="1:12" ht="25" x14ac:dyDescent="0.3">
      <c r="A20" s="239" t="s">
        <v>168</v>
      </c>
      <c r="B20" s="240">
        <f>'Zuordnung KjE-Satz'!B60</f>
        <v>0</v>
      </c>
      <c r="C20" s="240">
        <f>'Zuordnung KjE-Satz'!B62</f>
        <v>0</v>
      </c>
      <c r="D20" s="240">
        <f>'Zuordnung KjE-Satz'!B64</f>
        <v>0</v>
      </c>
      <c r="E20" s="241" t="e">
        <f t="shared" ref="E20:E25" si="0">C20/B20</f>
        <v>#DIV/0!</v>
      </c>
      <c r="F20" s="242" t="str">
        <f t="shared" ref="F20:F21" si="1">IFERROR(ROUND(((1720*(C20/B20)*YEARFRAC(IF(OR(G20=42429,G20=43890),G20+1,G20),H20+1,4))/I20),2),"")</f>
        <v/>
      </c>
      <c r="G20" s="243">
        <v>44562</v>
      </c>
      <c r="H20" s="243">
        <v>44926</v>
      </c>
      <c r="I20" s="244">
        <f t="shared" ref="I20:I21" si="2">IFERROR((H20+1-G20)/7,"")</f>
        <v>52.142857142857146</v>
      </c>
      <c r="J20" s="245">
        <f t="shared" ref="J20:J21" si="3">MIN(D20,F20)</f>
        <v>0</v>
      </c>
      <c r="K20" s="246" t="str">
        <f t="shared" ref="K20:K21" si="4">IFERROR(MIN(IF(D20&lt;=F20,D20*I20,F20*I20),ROUND((1720*(C20/B20)*YEARFRAC(IF(OR(G20=42429,G20=43890),G20+1,G20),H20+1,4)),2)),"")</f>
        <v/>
      </c>
      <c r="L20" s="222"/>
    </row>
    <row r="21" spans="1:12" ht="25" x14ac:dyDescent="0.3">
      <c r="A21" s="239" t="s">
        <v>168</v>
      </c>
      <c r="B21" s="240">
        <f>'Zuordnung KjE-Satz'!B60</f>
        <v>0</v>
      </c>
      <c r="C21" s="240">
        <f>'Zuordnung KjE-Satz'!B62</f>
        <v>0</v>
      </c>
      <c r="D21" s="240">
        <f>'Zuordnung KjE-Satz'!B64</f>
        <v>0</v>
      </c>
      <c r="E21" s="241" t="e">
        <f t="shared" si="0"/>
        <v>#DIV/0!</v>
      </c>
      <c r="F21" s="242" t="str">
        <f t="shared" si="1"/>
        <v/>
      </c>
      <c r="G21" s="243">
        <f>'Zuordnung KjE-Satz'!D64</f>
        <v>0</v>
      </c>
      <c r="H21" s="243">
        <v>44926</v>
      </c>
      <c r="I21" s="244">
        <f t="shared" si="2"/>
        <v>6418.1428571428569</v>
      </c>
      <c r="J21" s="245">
        <f t="shared" si="3"/>
        <v>0</v>
      </c>
      <c r="K21" s="246" t="str">
        <f t="shared" si="4"/>
        <v/>
      </c>
      <c r="L21" s="222"/>
    </row>
    <row r="22" spans="1:12" x14ac:dyDescent="0.3">
      <c r="A22" s="239"/>
      <c r="B22" s="240"/>
      <c r="C22" s="240"/>
      <c r="D22" s="240"/>
      <c r="E22" s="241"/>
      <c r="F22" s="242" t="str">
        <f t="shared" ref="F22:F39" si="5">IFERROR(ROUND(((1720*(C22/B22)*YEARFRAC(IF(OR(G22=42429,G22=43890),G22+1,G22),H22+1,4))/I22),2),"")</f>
        <v/>
      </c>
      <c r="G22" s="243"/>
      <c r="H22" s="243"/>
      <c r="I22" s="244"/>
      <c r="J22" s="245"/>
      <c r="K22" s="246"/>
      <c r="L22" s="222"/>
    </row>
    <row r="23" spans="1:12" x14ac:dyDescent="0.3">
      <c r="A23" s="239"/>
      <c r="B23" s="240"/>
      <c r="C23" s="240"/>
      <c r="D23" s="240"/>
      <c r="E23" s="241"/>
      <c r="F23" s="242" t="str">
        <f t="shared" si="5"/>
        <v/>
      </c>
      <c r="G23" s="243"/>
      <c r="H23" s="243"/>
      <c r="I23" s="244"/>
      <c r="J23" s="245"/>
      <c r="K23" s="246"/>
      <c r="L23" s="222"/>
    </row>
    <row r="24" spans="1:12" x14ac:dyDescent="0.3">
      <c r="A24" s="239"/>
      <c r="B24" s="240">
        <f>'Zuordnung KjE-Satz'!B60</f>
        <v>0</v>
      </c>
      <c r="C24" s="240">
        <f>'Zuordnung KjE-Satz'!B64</f>
        <v>0</v>
      </c>
      <c r="D24" s="240">
        <f>'Zuordnung KjE-Satz'!B64</f>
        <v>0</v>
      </c>
      <c r="E24" s="241" t="e">
        <f t="shared" si="0"/>
        <v>#DIV/0!</v>
      </c>
      <c r="F24" s="242" t="str">
        <f t="shared" si="5"/>
        <v/>
      </c>
      <c r="G24" s="243">
        <v>44562</v>
      </c>
      <c r="H24" s="243">
        <v>44926</v>
      </c>
      <c r="I24" s="244">
        <f t="shared" ref="I24:I25" si="6">IFERROR((H24+1-G24)/7,"")</f>
        <v>52.142857142857146</v>
      </c>
      <c r="J24" s="245">
        <f t="shared" ref="J24:J25" si="7">MIN(D24,F24)</f>
        <v>0</v>
      </c>
      <c r="K24" s="246" t="str">
        <f t="shared" ref="K24:K25" si="8">IFERROR(MIN(IF(D24&lt;=F24,D24*I24,F24*I24),ROUND((1720*(C24/B24)*YEARFRAC(IF(OR(G24=42429,G24=43890),G24+1,G24),H24+1,4)),2)),"")</f>
        <v/>
      </c>
      <c r="L24" s="222"/>
    </row>
    <row r="25" spans="1:12" x14ac:dyDescent="0.3">
      <c r="A25" s="239"/>
      <c r="B25" s="240">
        <f>'Zuordnung KjE-Satz'!B60</f>
        <v>0</v>
      </c>
      <c r="C25" s="240">
        <f>'Zuordnung KjE-Satz'!B64</f>
        <v>0</v>
      </c>
      <c r="D25" s="240">
        <f>'Zuordnung KjE-Satz'!B64</f>
        <v>0</v>
      </c>
      <c r="E25" s="241" t="e">
        <f t="shared" si="0"/>
        <v>#DIV/0!</v>
      </c>
      <c r="F25" s="242" t="str">
        <f t="shared" si="5"/>
        <v/>
      </c>
      <c r="G25" s="243">
        <f>'Zuordnung KjE-Satz'!D64</f>
        <v>0</v>
      </c>
      <c r="H25" s="243">
        <v>44926</v>
      </c>
      <c r="I25" s="244">
        <f t="shared" si="6"/>
        <v>6418.1428571428569</v>
      </c>
      <c r="J25" s="245">
        <f t="shared" si="7"/>
        <v>0</v>
      </c>
      <c r="K25" s="246" t="str">
        <f t="shared" si="8"/>
        <v/>
      </c>
      <c r="L25" s="222"/>
    </row>
    <row r="26" spans="1:12" x14ac:dyDescent="0.3">
      <c r="A26" s="239"/>
      <c r="B26" s="240"/>
      <c r="C26" s="240"/>
      <c r="D26" s="240"/>
      <c r="E26" s="241"/>
      <c r="F26" s="242" t="str">
        <f t="shared" si="5"/>
        <v/>
      </c>
      <c r="G26" s="243"/>
      <c r="H26" s="243"/>
      <c r="I26" s="244"/>
      <c r="J26" s="245"/>
      <c r="K26" s="246"/>
      <c r="L26" s="222"/>
    </row>
    <row r="27" spans="1:12" s="225" customFormat="1" x14ac:dyDescent="0.3">
      <c r="A27" s="239"/>
      <c r="B27" s="240"/>
      <c r="C27" s="240"/>
      <c r="D27" s="240"/>
      <c r="E27" s="241"/>
      <c r="F27" s="242" t="str">
        <f t="shared" si="5"/>
        <v/>
      </c>
      <c r="G27" s="243"/>
      <c r="H27" s="243"/>
      <c r="I27" s="244"/>
      <c r="J27" s="245"/>
      <c r="K27" s="246"/>
      <c r="L27" s="247"/>
    </row>
    <row r="28" spans="1:12" s="225" customFormat="1" x14ac:dyDescent="0.3">
      <c r="A28" s="239"/>
      <c r="B28" s="240"/>
      <c r="C28" s="240"/>
      <c r="D28" s="240"/>
      <c r="E28" s="241"/>
      <c r="F28" s="242" t="str">
        <f t="shared" si="5"/>
        <v/>
      </c>
      <c r="G28" s="243"/>
      <c r="H28" s="243"/>
      <c r="I28" s="244"/>
      <c r="J28" s="245"/>
      <c r="K28" s="246"/>
      <c r="L28" s="247"/>
    </row>
    <row r="29" spans="1:12" s="225" customFormat="1" x14ac:dyDescent="0.3">
      <c r="A29" s="239"/>
      <c r="B29" s="240"/>
      <c r="C29" s="240"/>
      <c r="D29" s="240"/>
      <c r="E29" s="241"/>
      <c r="F29" s="242" t="str">
        <f t="shared" si="5"/>
        <v/>
      </c>
      <c r="G29" s="243"/>
      <c r="H29" s="243"/>
      <c r="I29" s="244"/>
      <c r="J29" s="245"/>
      <c r="K29" s="246"/>
      <c r="L29" s="247"/>
    </row>
    <row r="30" spans="1:12" s="225" customFormat="1" x14ac:dyDescent="0.3">
      <c r="A30" s="239"/>
      <c r="B30" s="240"/>
      <c r="C30" s="240"/>
      <c r="D30" s="240"/>
      <c r="E30" s="241"/>
      <c r="F30" s="242" t="str">
        <f t="shared" si="5"/>
        <v/>
      </c>
      <c r="G30" s="243"/>
      <c r="H30" s="243"/>
      <c r="I30" s="244"/>
      <c r="J30" s="245"/>
      <c r="K30" s="246"/>
      <c r="L30" s="247"/>
    </row>
    <row r="31" spans="1:12" s="225" customFormat="1" x14ac:dyDescent="0.3">
      <c r="A31" s="239"/>
      <c r="B31" s="240"/>
      <c r="C31" s="240"/>
      <c r="D31" s="240"/>
      <c r="E31" s="241"/>
      <c r="F31" s="242" t="str">
        <f t="shared" si="5"/>
        <v/>
      </c>
      <c r="G31" s="243"/>
      <c r="H31" s="243"/>
      <c r="I31" s="244"/>
      <c r="J31" s="245"/>
      <c r="K31" s="246"/>
      <c r="L31" s="247"/>
    </row>
    <row r="32" spans="1:12" s="225" customFormat="1" x14ac:dyDescent="0.3">
      <c r="A32" s="239"/>
      <c r="B32" s="240"/>
      <c r="C32" s="240"/>
      <c r="D32" s="240"/>
      <c r="E32" s="241"/>
      <c r="F32" s="242" t="str">
        <f t="shared" si="5"/>
        <v/>
      </c>
      <c r="G32" s="243"/>
      <c r="H32" s="243"/>
      <c r="I32" s="244"/>
      <c r="J32" s="245"/>
      <c r="K32" s="246"/>
      <c r="L32" s="247"/>
    </row>
    <row r="33" spans="1:14" s="225" customFormat="1" x14ac:dyDescent="0.3">
      <c r="A33" s="239"/>
      <c r="B33" s="240"/>
      <c r="C33" s="240"/>
      <c r="D33" s="240"/>
      <c r="E33" s="241"/>
      <c r="F33" s="242" t="str">
        <f t="shared" si="5"/>
        <v/>
      </c>
      <c r="G33" s="243"/>
      <c r="H33" s="243"/>
      <c r="I33" s="244"/>
      <c r="J33" s="245"/>
      <c r="K33" s="246"/>
      <c r="L33" s="247"/>
    </row>
    <row r="34" spans="1:14" s="225" customFormat="1" x14ac:dyDescent="0.3">
      <c r="A34" s="239"/>
      <c r="B34" s="240"/>
      <c r="C34" s="240"/>
      <c r="D34" s="240"/>
      <c r="E34" s="241"/>
      <c r="F34" s="242" t="str">
        <f t="shared" si="5"/>
        <v/>
      </c>
      <c r="G34" s="243"/>
      <c r="H34" s="243"/>
      <c r="I34" s="244"/>
      <c r="J34" s="245"/>
      <c r="K34" s="246"/>
      <c r="L34" s="247"/>
    </row>
    <row r="35" spans="1:14" s="225" customFormat="1" x14ac:dyDescent="0.3">
      <c r="A35" s="239"/>
      <c r="B35" s="240"/>
      <c r="C35" s="240"/>
      <c r="D35" s="240"/>
      <c r="E35" s="241"/>
      <c r="F35" s="242" t="str">
        <f t="shared" si="5"/>
        <v/>
      </c>
      <c r="G35" s="243"/>
      <c r="H35" s="243"/>
      <c r="I35" s="244"/>
      <c r="J35" s="245"/>
      <c r="K35" s="246"/>
      <c r="L35" s="247"/>
    </row>
    <row r="36" spans="1:14" s="225" customFormat="1" x14ac:dyDescent="0.3">
      <c r="A36" s="239"/>
      <c r="B36" s="240"/>
      <c r="C36" s="240"/>
      <c r="D36" s="240"/>
      <c r="E36" s="241"/>
      <c r="F36" s="242" t="str">
        <f t="shared" si="5"/>
        <v/>
      </c>
      <c r="G36" s="243"/>
      <c r="H36" s="243"/>
      <c r="I36" s="244"/>
      <c r="J36" s="245"/>
      <c r="K36" s="246"/>
      <c r="L36" s="247"/>
    </row>
    <row r="37" spans="1:14" s="225" customFormat="1" x14ac:dyDescent="0.3">
      <c r="A37" s="239"/>
      <c r="B37" s="240"/>
      <c r="C37" s="240"/>
      <c r="D37" s="240"/>
      <c r="E37" s="241"/>
      <c r="F37" s="242" t="str">
        <f t="shared" si="5"/>
        <v/>
      </c>
      <c r="G37" s="243"/>
      <c r="H37" s="243"/>
      <c r="I37" s="244"/>
      <c r="J37" s="245"/>
      <c r="K37" s="246"/>
      <c r="L37" s="247"/>
    </row>
    <row r="38" spans="1:14" s="225" customFormat="1" x14ac:dyDescent="0.3">
      <c r="A38" s="239"/>
      <c r="B38" s="240"/>
      <c r="C38" s="240"/>
      <c r="D38" s="240"/>
      <c r="E38" s="241"/>
      <c r="F38" s="242" t="str">
        <f t="shared" si="5"/>
        <v/>
      </c>
      <c r="G38" s="243"/>
      <c r="H38" s="243"/>
      <c r="I38" s="244"/>
      <c r="J38" s="245"/>
      <c r="K38" s="246"/>
      <c r="L38" s="247"/>
    </row>
    <row r="39" spans="1:14" s="225" customFormat="1" x14ac:dyDescent="0.3">
      <c r="A39" s="239"/>
      <c r="B39" s="240"/>
      <c r="C39" s="240"/>
      <c r="D39" s="240"/>
      <c r="E39" s="241"/>
      <c r="F39" s="242" t="str">
        <f t="shared" si="5"/>
        <v/>
      </c>
      <c r="G39" s="243"/>
      <c r="H39" s="243"/>
      <c r="I39" s="244"/>
      <c r="J39" s="245"/>
      <c r="K39" s="246"/>
      <c r="L39" s="247"/>
    </row>
    <row r="40" spans="1:14" s="253" customFormat="1" x14ac:dyDescent="0.3">
      <c r="A40" s="248"/>
      <c r="B40" s="248"/>
      <c r="C40" s="249"/>
      <c r="D40" s="249"/>
      <c r="E40" s="249"/>
      <c r="F40" s="242"/>
      <c r="G40" s="243"/>
      <c r="H40" s="243"/>
      <c r="I40" s="244"/>
      <c r="J40" s="245"/>
      <c r="K40" s="246"/>
      <c r="L40" s="250"/>
      <c r="M40" s="251"/>
      <c r="N40" s="252"/>
    </row>
    <row r="41" spans="1:14" s="253" customFormat="1" x14ac:dyDescent="0.3">
      <c r="A41" s="248"/>
      <c r="B41" s="248"/>
      <c r="C41" s="249"/>
      <c r="D41" s="249"/>
      <c r="E41" s="249"/>
      <c r="F41" s="242"/>
      <c r="G41" s="243"/>
      <c r="H41" s="243"/>
      <c r="I41" s="244"/>
      <c r="J41" s="245"/>
      <c r="K41" s="246"/>
      <c r="L41" s="250"/>
      <c r="M41" s="251"/>
      <c r="N41" s="252"/>
    </row>
    <row r="42" spans="1:14" x14ac:dyDescent="0.3">
      <c r="A42" s="222"/>
      <c r="B42" s="254"/>
      <c r="C42" s="255"/>
      <c r="D42" s="255"/>
      <c r="E42" s="255"/>
      <c r="F42" s="242"/>
      <c r="G42" s="243"/>
      <c r="H42" s="243"/>
      <c r="I42" s="244"/>
      <c r="J42" s="245"/>
      <c r="K42" s="246"/>
      <c r="L42" s="255"/>
      <c r="M42" s="255"/>
      <c r="N42" s="222"/>
    </row>
    <row r="43" spans="1:14" ht="15" customHeight="1" x14ac:dyDescent="0.3">
      <c r="A43" s="256"/>
      <c r="B43" s="257"/>
      <c r="C43" s="258"/>
      <c r="D43" s="259"/>
      <c r="E43" s="259"/>
      <c r="F43" s="242"/>
      <c r="G43" s="243"/>
      <c r="H43" s="243"/>
      <c r="I43" s="244"/>
      <c r="J43" s="245"/>
      <c r="K43" s="246"/>
      <c r="L43" s="260"/>
      <c r="M43" s="261"/>
      <c r="N43" s="222"/>
    </row>
    <row r="44" spans="1:14" x14ac:dyDescent="0.3">
      <c r="A44" s="262"/>
      <c r="F44" s="242"/>
      <c r="G44" s="243"/>
      <c r="H44" s="243"/>
      <c r="I44" s="244"/>
      <c r="J44" s="245"/>
      <c r="K44" s="246"/>
    </row>
    <row r="45" spans="1:14" x14ac:dyDescent="0.3">
      <c r="A45" s="404"/>
      <c r="B45" s="405"/>
      <c r="C45" s="405"/>
      <c r="D45" s="405"/>
      <c r="E45" s="406"/>
      <c r="F45" s="242"/>
      <c r="G45" s="243"/>
      <c r="H45" s="243"/>
      <c r="I45" s="244"/>
      <c r="J45" s="245"/>
      <c r="K45" s="246"/>
    </row>
    <row r="46" spans="1:14" x14ac:dyDescent="0.3">
      <c r="A46" s="263"/>
      <c r="B46" s="264"/>
      <c r="C46" s="265"/>
      <c r="D46" s="266"/>
      <c r="E46" s="266"/>
      <c r="F46" s="242"/>
      <c r="G46" s="243"/>
      <c r="H46" s="243"/>
      <c r="I46" s="244"/>
      <c r="J46" s="245"/>
      <c r="K46" s="246"/>
    </row>
    <row r="47" spans="1:14" x14ac:dyDescent="0.3">
      <c r="A47" s="263"/>
      <c r="B47" s="267"/>
      <c r="C47" s="268"/>
      <c r="D47" s="268"/>
      <c r="E47" s="268"/>
      <c r="F47" s="242"/>
      <c r="G47" s="243"/>
      <c r="H47" s="243"/>
      <c r="I47" s="244"/>
      <c r="J47" s="245"/>
      <c r="K47" s="246"/>
    </row>
    <row r="48" spans="1:14" x14ac:dyDescent="0.3">
      <c r="A48" s="269"/>
      <c r="B48" s="267"/>
      <c r="C48" s="268"/>
      <c r="D48" s="268"/>
      <c r="E48" s="268"/>
      <c r="F48" s="242"/>
      <c r="G48" s="243"/>
      <c r="H48" s="243"/>
      <c r="I48" s="244"/>
      <c r="J48" s="245"/>
      <c r="K48" s="246"/>
    </row>
    <row r="49" spans="1:15" x14ac:dyDescent="0.3">
      <c r="A49" s="270"/>
      <c r="B49" s="267"/>
      <c r="C49" s="268"/>
      <c r="D49" s="268"/>
      <c r="E49" s="268"/>
      <c r="F49" s="242"/>
      <c r="G49" s="243"/>
      <c r="H49" s="243"/>
      <c r="I49" s="244"/>
      <c r="J49" s="245"/>
      <c r="K49" s="246"/>
    </row>
    <row r="50" spans="1:15" x14ac:dyDescent="0.3">
      <c r="A50" s="270"/>
      <c r="B50" s="267"/>
      <c r="C50" s="268"/>
      <c r="D50" s="268"/>
      <c r="E50" s="268"/>
      <c r="F50" s="242"/>
      <c r="G50" s="243"/>
      <c r="H50" s="243"/>
      <c r="I50" s="244"/>
      <c r="J50" s="245"/>
      <c r="K50" s="246"/>
    </row>
    <row r="51" spans="1:15" x14ac:dyDescent="0.3">
      <c r="A51" s="263"/>
      <c r="B51" s="267"/>
      <c r="C51" s="268"/>
      <c r="D51" s="268"/>
      <c r="E51" s="268"/>
      <c r="F51" s="242"/>
      <c r="G51" s="243"/>
      <c r="H51" s="243"/>
      <c r="I51" s="244"/>
      <c r="J51" s="245"/>
      <c r="K51" s="246"/>
    </row>
    <row r="52" spans="1:15" x14ac:dyDescent="0.3">
      <c r="A52" s="269"/>
      <c r="B52" s="267"/>
      <c r="C52" s="268"/>
      <c r="D52" s="268"/>
      <c r="E52" s="268"/>
      <c r="F52" s="242"/>
      <c r="G52" s="243"/>
      <c r="H52" s="243"/>
      <c r="I52" s="244"/>
      <c r="J52" s="245"/>
      <c r="K52" s="246"/>
    </row>
    <row r="53" spans="1:15" x14ac:dyDescent="0.3">
      <c r="A53" s="270"/>
      <c r="B53" s="267"/>
      <c r="C53" s="268"/>
      <c r="D53" s="268"/>
      <c r="E53" s="266"/>
      <c r="F53" s="242"/>
      <c r="G53" s="243"/>
      <c r="H53" s="243"/>
      <c r="I53" s="244"/>
      <c r="J53" s="245"/>
      <c r="K53" s="246"/>
    </row>
    <row r="54" spans="1:15" x14ac:dyDescent="0.3">
      <c r="A54" s="270"/>
      <c r="B54" s="267"/>
      <c r="C54" s="268"/>
      <c r="D54" s="268"/>
      <c r="E54" s="266"/>
      <c r="F54" s="242"/>
      <c r="G54" s="243"/>
      <c r="H54" s="243"/>
      <c r="I54" s="244"/>
      <c r="J54" s="245"/>
      <c r="K54" s="246"/>
    </row>
    <row r="55" spans="1:15" x14ac:dyDescent="0.3">
      <c r="A55" s="263"/>
      <c r="B55" s="267"/>
      <c r="C55" s="268"/>
      <c r="D55" s="268"/>
      <c r="E55" s="271"/>
      <c r="F55" s="242"/>
      <c r="G55" s="243"/>
      <c r="H55" s="243"/>
      <c r="I55" s="244"/>
      <c r="J55" s="245"/>
      <c r="K55" s="246"/>
    </row>
    <row r="56" spans="1:15" x14ac:dyDescent="0.3">
      <c r="A56" s="269"/>
      <c r="B56" s="267"/>
      <c r="C56" s="268"/>
      <c r="D56" s="268"/>
      <c r="E56" s="272"/>
      <c r="F56" s="242"/>
      <c r="G56" s="243"/>
      <c r="H56" s="243"/>
      <c r="I56" s="244"/>
      <c r="J56" s="245"/>
      <c r="K56" s="246"/>
    </row>
    <row r="57" spans="1:15" x14ac:dyDescent="0.3">
      <c r="A57" s="270"/>
      <c r="B57" s="273"/>
      <c r="C57" s="274"/>
      <c r="D57" s="274"/>
      <c r="E57" s="275"/>
      <c r="F57" s="242"/>
      <c r="G57" s="243"/>
      <c r="H57" s="243"/>
      <c r="I57" s="244"/>
      <c r="J57" s="245"/>
      <c r="K57" s="246"/>
    </row>
    <row r="58" spans="1:15" ht="14.5" thickBot="1" x14ac:dyDescent="0.35">
      <c r="A58" s="276"/>
      <c r="B58" s="277"/>
      <c r="C58" s="278"/>
      <c r="D58" s="278"/>
      <c r="E58" s="279"/>
      <c r="F58" s="242"/>
      <c r="G58" s="243"/>
      <c r="H58" s="243"/>
      <c r="I58" s="244"/>
      <c r="J58" s="245"/>
      <c r="K58" s="246"/>
    </row>
    <row r="59" spans="1:15" ht="14.5" thickBot="1" x14ac:dyDescent="0.35">
      <c r="A59" s="280"/>
      <c r="B59" s="281"/>
      <c r="C59" s="281"/>
      <c r="D59" s="281"/>
      <c r="E59" s="282"/>
      <c r="F59" s="242"/>
      <c r="G59" s="243"/>
      <c r="H59" s="243"/>
      <c r="I59" s="244"/>
      <c r="J59" s="245"/>
      <c r="K59" s="246"/>
      <c r="L59" s="225"/>
      <c r="M59" s="225"/>
      <c r="N59" s="225"/>
      <c r="O59" s="225"/>
    </row>
    <row r="60" spans="1:15" x14ac:dyDescent="0.3">
      <c r="A60" s="283"/>
      <c r="B60" s="254"/>
      <c r="C60" s="255"/>
      <c r="D60" s="255"/>
      <c r="E60" s="255"/>
      <c r="F60" s="242"/>
      <c r="G60" s="243"/>
      <c r="H60" s="243"/>
      <c r="I60" s="244"/>
      <c r="J60" s="245"/>
      <c r="K60" s="246"/>
      <c r="L60" s="225"/>
      <c r="M60" s="225"/>
      <c r="N60" s="225"/>
      <c r="O60" s="225"/>
    </row>
    <row r="61" spans="1:15" x14ac:dyDescent="0.3">
      <c r="A61" s="284"/>
      <c r="B61" s="254"/>
      <c r="C61" s="255"/>
      <c r="D61" s="255"/>
      <c r="E61" s="255"/>
      <c r="F61" s="242"/>
      <c r="G61" s="243"/>
      <c r="H61" s="243"/>
      <c r="I61" s="244"/>
      <c r="J61" s="245"/>
      <c r="K61" s="246"/>
      <c r="L61" s="225"/>
      <c r="M61" s="225"/>
      <c r="N61" s="225"/>
      <c r="O61" s="225"/>
    </row>
    <row r="62" spans="1:15" x14ac:dyDescent="0.3">
      <c r="A62" s="284"/>
      <c r="B62" s="254"/>
      <c r="C62" s="255"/>
      <c r="D62" s="255"/>
      <c r="E62" s="255"/>
      <c r="F62" s="242"/>
      <c r="G62" s="243"/>
      <c r="H62" s="243"/>
      <c r="I62" s="244"/>
      <c r="J62" s="245"/>
      <c r="K62" s="246"/>
      <c r="M62" s="225"/>
      <c r="N62" s="225"/>
      <c r="O62" s="225"/>
    </row>
    <row r="63" spans="1:15" x14ac:dyDescent="0.3">
      <c r="A63" s="256"/>
      <c r="B63" s="257"/>
      <c r="C63" s="258"/>
      <c r="D63" s="259"/>
      <c r="E63" s="259"/>
      <c r="F63" s="242"/>
      <c r="G63" s="243"/>
      <c r="H63" s="243"/>
      <c r="I63" s="244"/>
      <c r="J63" s="245"/>
      <c r="K63" s="246"/>
      <c r="M63" s="225"/>
      <c r="N63" s="225"/>
      <c r="O63" s="225"/>
    </row>
    <row r="64" spans="1:15" x14ac:dyDescent="0.3">
      <c r="A64" s="283"/>
      <c r="F64" s="242"/>
      <c r="G64" s="243"/>
      <c r="H64" s="243"/>
      <c r="I64" s="244"/>
      <c r="J64" s="245"/>
      <c r="K64" s="246"/>
      <c r="M64" s="225"/>
      <c r="N64" s="225"/>
      <c r="O64" s="225"/>
    </row>
    <row r="65" spans="1:18" x14ac:dyDescent="0.3">
      <c r="A65" s="404"/>
      <c r="B65" s="405"/>
      <c r="C65" s="405"/>
      <c r="D65" s="405"/>
      <c r="E65" s="406"/>
      <c r="G65" s="222"/>
      <c r="M65" s="225"/>
      <c r="N65" s="225"/>
      <c r="O65" s="225"/>
    </row>
    <row r="66" spans="1:18" x14ac:dyDescent="0.3">
      <c r="A66" s="263"/>
      <c r="B66" s="264"/>
      <c r="C66" s="265"/>
      <c r="D66" s="266"/>
      <c r="E66" s="266"/>
      <c r="G66" s="222"/>
      <c r="L66" s="225"/>
      <c r="M66" s="225"/>
      <c r="N66" s="225"/>
      <c r="O66" s="225"/>
    </row>
    <row r="67" spans="1:18" x14ac:dyDescent="0.3">
      <c r="A67" s="263"/>
      <c r="B67" s="267"/>
      <c r="C67" s="268"/>
      <c r="D67" s="268"/>
      <c r="E67" s="268"/>
      <c r="G67" s="222"/>
      <c r="H67" s="222"/>
      <c r="J67" s="225"/>
      <c r="K67" s="225"/>
      <c r="L67" s="225"/>
      <c r="M67" s="225"/>
      <c r="N67" s="225"/>
      <c r="O67" s="225"/>
    </row>
    <row r="68" spans="1:18" x14ac:dyDescent="0.3">
      <c r="A68" s="269"/>
      <c r="B68" s="267"/>
      <c r="C68" s="268"/>
      <c r="D68" s="268"/>
      <c r="E68" s="268"/>
      <c r="G68" s="222"/>
      <c r="H68" s="222"/>
      <c r="J68" s="225"/>
      <c r="K68" s="225"/>
      <c r="L68" s="225"/>
      <c r="M68" s="225"/>
      <c r="N68" s="225"/>
      <c r="O68" s="225"/>
    </row>
    <row r="69" spans="1:18" x14ac:dyDescent="0.3">
      <c r="A69" s="270"/>
      <c r="B69" s="267"/>
      <c r="C69" s="268"/>
      <c r="D69" s="268"/>
      <c r="E69" s="268"/>
      <c r="G69" s="222"/>
      <c r="H69" s="222"/>
      <c r="I69" s="225"/>
      <c r="J69" s="225"/>
      <c r="K69" s="225"/>
      <c r="L69" s="225"/>
      <c r="M69" s="225"/>
      <c r="N69" s="225"/>
      <c r="O69" s="225"/>
    </row>
    <row r="70" spans="1:18" ht="14.25" customHeight="1" x14ac:dyDescent="0.3">
      <c r="A70" s="270"/>
      <c r="B70" s="267"/>
      <c r="C70" s="268"/>
      <c r="D70" s="268"/>
      <c r="E70" s="268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</row>
    <row r="71" spans="1:18" ht="14.25" customHeight="1" x14ac:dyDescent="0.3">
      <c r="A71" s="263"/>
      <c r="B71" s="267"/>
      <c r="C71" s="268"/>
      <c r="D71" s="268"/>
      <c r="E71" s="268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</row>
    <row r="72" spans="1:18" x14ac:dyDescent="0.3">
      <c r="A72" s="269"/>
      <c r="B72" s="267"/>
      <c r="C72" s="268"/>
      <c r="D72" s="268"/>
      <c r="E72" s="268"/>
      <c r="G72" s="222"/>
      <c r="H72" s="222"/>
      <c r="I72" s="247"/>
      <c r="J72" s="247"/>
      <c r="K72" s="247"/>
      <c r="L72" s="247"/>
      <c r="M72" s="255"/>
      <c r="N72" s="222"/>
      <c r="O72" s="222"/>
      <c r="P72" s="222"/>
      <c r="Q72" s="222"/>
      <c r="R72" s="222"/>
    </row>
    <row r="73" spans="1:18" ht="14.25" customHeight="1" x14ac:dyDescent="0.3">
      <c r="A73" s="270"/>
      <c r="B73" s="267"/>
      <c r="C73" s="268"/>
      <c r="D73" s="268"/>
      <c r="E73" s="266"/>
      <c r="G73" s="222"/>
      <c r="H73" s="222"/>
      <c r="I73" s="247"/>
      <c r="J73" s="247"/>
      <c r="K73" s="247"/>
      <c r="L73" s="247"/>
      <c r="M73" s="255"/>
      <c r="N73" s="222"/>
      <c r="O73" s="222"/>
      <c r="P73" s="222"/>
      <c r="Q73" s="222"/>
      <c r="R73" s="222"/>
    </row>
    <row r="74" spans="1:18" x14ac:dyDescent="0.3">
      <c r="A74" s="270"/>
      <c r="B74" s="267"/>
      <c r="C74" s="268"/>
      <c r="D74" s="268"/>
      <c r="E74" s="266"/>
      <c r="F74" s="285"/>
      <c r="G74" s="286"/>
      <c r="H74" s="286"/>
      <c r="I74" s="287"/>
      <c r="J74" s="287"/>
      <c r="K74" s="287"/>
      <c r="L74" s="287"/>
      <c r="M74" s="288"/>
      <c r="N74" s="286"/>
      <c r="O74" s="286"/>
      <c r="P74" s="286"/>
      <c r="Q74" s="286"/>
      <c r="R74" s="286"/>
    </row>
    <row r="75" spans="1:18" x14ac:dyDescent="0.3">
      <c r="A75" s="263"/>
      <c r="B75" s="267"/>
      <c r="C75" s="268"/>
      <c r="D75" s="268"/>
      <c r="E75" s="271"/>
      <c r="F75" s="285"/>
      <c r="G75" s="286"/>
      <c r="H75" s="286"/>
      <c r="I75" s="287"/>
      <c r="J75" s="286"/>
      <c r="K75" s="289"/>
      <c r="L75" s="289"/>
      <c r="M75" s="288"/>
      <c r="N75" s="286"/>
      <c r="O75" s="286"/>
      <c r="P75" s="286"/>
      <c r="Q75" s="286"/>
      <c r="R75" s="286"/>
    </row>
    <row r="76" spans="1:18" x14ac:dyDescent="0.3">
      <c r="A76" s="269"/>
      <c r="B76" s="267"/>
      <c r="C76" s="268"/>
      <c r="D76" s="268"/>
      <c r="E76" s="272"/>
      <c r="F76" s="285"/>
      <c r="G76" s="286"/>
      <c r="H76" s="286"/>
      <c r="I76" s="287"/>
      <c r="J76" s="286"/>
      <c r="K76" s="289"/>
      <c r="L76" s="289"/>
      <c r="M76" s="288"/>
      <c r="N76" s="286"/>
      <c r="O76" s="286"/>
      <c r="P76" s="286"/>
      <c r="Q76" s="286"/>
      <c r="R76" s="286"/>
    </row>
    <row r="77" spans="1:18" x14ac:dyDescent="0.3">
      <c r="A77" s="270"/>
      <c r="B77" s="273"/>
      <c r="C77" s="274"/>
      <c r="D77" s="274"/>
      <c r="E77" s="275"/>
      <c r="F77" s="285"/>
      <c r="G77" s="286"/>
      <c r="H77" s="286"/>
      <c r="I77" s="287"/>
      <c r="J77" s="286"/>
      <c r="K77" s="290"/>
      <c r="L77" s="290"/>
      <c r="M77" s="288"/>
      <c r="N77" s="286"/>
      <c r="O77" s="286"/>
      <c r="P77" s="286"/>
      <c r="Q77" s="286"/>
      <c r="R77" s="286"/>
    </row>
    <row r="78" spans="1:18" ht="14.5" thickBot="1" x14ac:dyDescent="0.35">
      <c r="A78" s="276"/>
      <c r="B78" s="277"/>
      <c r="C78" s="278"/>
      <c r="D78" s="278"/>
      <c r="E78" s="279"/>
      <c r="F78" s="285"/>
      <c r="G78" s="286"/>
      <c r="H78" s="286"/>
      <c r="I78" s="287"/>
      <c r="J78" s="286"/>
      <c r="K78" s="289"/>
      <c r="L78" s="289"/>
      <c r="M78" s="288"/>
      <c r="N78" s="286"/>
      <c r="O78" s="286"/>
      <c r="P78" s="286"/>
      <c r="Q78" s="286"/>
      <c r="R78" s="286"/>
    </row>
    <row r="79" spans="1:18" ht="14.5" thickBot="1" x14ac:dyDescent="0.35">
      <c r="A79" s="280"/>
      <c r="B79" s="281"/>
      <c r="C79" s="281"/>
      <c r="D79" s="281"/>
      <c r="E79" s="282"/>
      <c r="F79" s="285"/>
      <c r="G79" s="285"/>
      <c r="H79" s="286"/>
      <c r="I79" s="291"/>
      <c r="J79" s="285"/>
      <c r="K79" s="289"/>
      <c r="L79" s="289"/>
      <c r="M79" s="288"/>
      <c r="N79" s="286"/>
      <c r="O79" s="285"/>
      <c r="P79" s="285"/>
      <c r="Q79" s="285"/>
      <c r="R79" s="285"/>
    </row>
    <row r="80" spans="1:18" s="292" customFormat="1" x14ac:dyDescent="0.3">
      <c r="F80" s="293"/>
      <c r="G80" s="293"/>
      <c r="H80" s="293"/>
      <c r="I80" s="293"/>
      <c r="J80" s="293"/>
      <c r="K80" s="294"/>
      <c r="L80" s="294"/>
      <c r="M80" s="288"/>
      <c r="N80" s="294"/>
      <c r="O80" s="293"/>
      <c r="P80" s="293"/>
      <c r="Q80" s="293"/>
      <c r="R80" s="293"/>
    </row>
    <row r="81" spans="1:18" s="292" customFormat="1" ht="14.25" customHeight="1" x14ac:dyDescent="0.3">
      <c r="A81" s="293"/>
      <c r="B81" s="293"/>
      <c r="C81" s="293"/>
      <c r="D81" s="293"/>
      <c r="E81" s="293"/>
      <c r="F81" s="293"/>
      <c r="G81" s="293"/>
      <c r="H81" s="293"/>
      <c r="I81" s="293"/>
      <c r="J81" s="293"/>
      <c r="K81" s="294"/>
      <c r="L81" s="294"/>
      <c r="M81" s="294"/>
      <c r="N81" s="294"/>
      <c r="O81" s="293"/>
      <c r="P81" s="293"/>
      <c r="Q81" s="293"/>
      <c r="R81" s="293"/>
    </row>
    <row r="82" spans="1:18" s="292" customFormat="1" x14ac:dyDescent="0.3">
      <c r="A82" s="293"/>
      <c r="B82" s="293"/>
      <c r="C82" s="293"/>
      <c r="D82" s="293"/>
      <c r="E82" s="293"/>
      <c r="F82" s="293"/>
      <c r="G82" s="293"/>
      <c r="H82" s="293"/>
      <c r="I82" s="293"/>
      <c r="J82" s="293"/>
      <c r="K82" s="294"/>
      <c r="L82" s="294"/>
      <c r="M82" s="294"/>
      <c r="N82" s="294"/>
      <c r="O82" s="293"/>
      <c r="P82" s="293"/>
      <c r="Q82" s="293"/>
      <c r="R82" s="293"/>
    </row>
    <row r="83" spans="1:18" s="292" customFormat="1" x14ac:dyDescent="0.3">
      <c r="A83" s="293"/>
      <c r="B83" s="293"/>
      <c r="C83" s="293"/>
      <c r="D83" s="293"/>
      <c r="E83" s="293"/>
      <c r="F83" s="293"/>
      <c r="G83" s="293"/>
      <c r="H83" s="293"/>
      <c r="I83" s="293"/>
      <c r="J83" s="293"/>
      <c r="K83" s="294"/>
      <c r="L83" s="294"/>
      <c r="M83" s="294"/>
      <c r="N83" s="294"/>
      <c r="O83" s="293"/>
      <c r="P83" s="293"/>
      <c r="Q83" s="293"/>
      <c r="R83" s="293"/>
    </row>
    <row r="84" spans="1:18" s="292" customFormat="1" ht="14.25" customHeight="1" x14ac:dyDescent="0.3">
      <c r="A84" s="293"/>
      <c r="B84" s="293"/>
      <c r="C84" s="293"/>
      <c r="D84" s="293"/>
      <c r="E84" s="293"/>
      <c r="F84" s="293"/>
      <c r="G84" s="293"/>
      <c r="H84" s="293"/>
      <c r="I84" s="293"/>
      <c r="J84" s="293"/>
      <c r="K84" s="294"/>
      <c r="L84" s="294"/>
      <c r="M84" s="294"/>
      <c r="N84" s="294"/>
      <c r="O84" s="293"/>
      <c r="P84" s="293"/>
      <c r="Q84" s="293"/>
      <c r="R84" s="293"/>
    </row>
    <row r="85" spans="1:18" s="292" customFormat="1" x14ac:dyDescent="0.3">
      <c r="A85" s="294"/>
      <c r="B85" s="294"/>
      <c r="C85" s="294"/>
      <c r="D85" s="294"/>
      <c r="E85" s="294"/>
      <c r="F85" s="293"/>
      <c r="G85" s="293"/>
      <c r="H85" s="293"/>
      <c r="I85" s="293"/>
      <c r="J85" s="293"/>
      <c r="K85" s="294"/>
      <c r="L85" s="294"/>
      <c r="M85" s="294"/>
      <c r="N85" s="294"/>
      <c r="O85" s="293"/>
      <c r="P85" s="293"/>
      <c r="Q85" s="293"/>
      <c r="R85" s="293"/>
    </row>
    <row r="86" spans="1:18" s="292" customFormat="1" x14ac:dyDescent="0.3">
      <c r="A86" s="293"/>
      <c r="B86" s="293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</row>
    <row r="87" spans="1:18" s="292" customFormat="1" x14ac:dyDescent="0.3">
      <c r="A87" s="293"/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</row>
    <row r="88" spans="1:18" s="292" customFormat="1" x14ac:dyDescent="0.3">
      <c r="A88" s="293"/>
      <c r="B88" s="294"/>
      <c r="C88" s="294"/>
      <c r="D88" s="294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</row>
    <row r="89" spans="1:18" s="292" customFormat="1" x14ac:dyDescent="0.3">
      <c r="A89" s="293"/>
      <c r="B89" s="294"/>
      <c r="C89" s="294"/>
      <c r="D89" s="294"/>
      <c r="E89" s="293"/>
      <c r="F89" s="293"/>
      <c r="G89" s="294"/>
      <c r="H89" s="294"/>
      <c r="I89" s="294"/>
      <c r="J89" s="294"/>
      <c r="K89" s="293"/>
      <c r="L89" s="293"/>
      <c r="M89" s="293"/>
      <c r="N89" s="293"/>
      <c r="O89" s="293"/>
      <c r="P89" s="293"/>
      <c r="Q89" s="293"/>
      <c r="R89" s="293"/>
    </row>
    <row r="90" spans="1:18" s="292" customFormat="1" x14ac:dyDescent="0.3">
      <c r="A90" s="293"/>
      <c r="B90" s="294"/>
      <c r="C90" s="294"/>
      <c r="D90" s="294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</row>
    <row r="91" spans="1:18" s="292" customFormat="1" x14ac:dyDescent="0.3">
      <c r="A91" s="293"/>
      <c r="B91" s="294"/>
      <c r="C91" s="294"/>
      <c r="D91" s="294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</row>
    <row r="92" spans="1:18" s="292" customFormat="1" x14ac:dyDescent="0.3">
      <c r="A92" s="293"/>
      <c r="B92" s="294"/>
      <c r="C92" s="294"/>
      <c r="D92" s="294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</row>
    <row r="93" spans="1:18" s="292" customFormat="1" x14ac:dyDescent="0.3">
      <c r="A93" s="293"/>
      <c r="B93" s="294"/>
      <c r="C93" s="294"/>
      <c r="D93" s="294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</row>
    <row r="94" spans="1:18" s="292" customFormat="1" x14ac:dyDescent="0.3">
      <c r="A94" s="293"/>
      <c r="B94" s="294"/>
      <c r="C94" s="294"/>
      <c r="D94" s="295"/>
      <c r="E94" s="296"/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</row>
    <row r="95" spans="1:18" s="292" customFormat="1" x14ac:dyDescent="0.3">
      <c r="A95" s="297"/>
      <c r="B95" s="298"/>
      <c r="C95" s="289"/>
      <c r="D95" s="299"/>
      <c r="E95" s="299"/>
      <c r="F95" s="289"/>
      <c r="G95" s="289"/>
      <c r="H95" s="289"/>
      <c r="I95" s="289"/>
      <c r="J95" s="289"/>
      <c r="K95" s="293"/>
      <c r="L95" s="300"/>
      <c r="M95" s="293"/>
      <c r="N95" s="293"/>
      <c r="O95" s="293"/>
      <c r="P95" s="293"/>
      <c r="Q95" s="293"/>
      <c r="R95" s="293"/>
    </row>
    <row r="96" spans="1:18" s="292" customFormat="1" x14ac:dyDescent="0.3">
      <c r="A96" s="294"/>
      <c r="B96" s="301"/>
      <c r="C96" s="289"/>
      <c r="D96" s="289"/>
      <c r="E96" s="289"/>
      <c r="F96" s="289"/>
      <c r="G96" s="289"/>
      <c r="H96" s="289"/>
      <c r="I96" s="289"/>
      <c r="J96" s="302"/>
      <c r="K96" s="303"/>
      <c r="L96" s="300"/>
      <c r="M96" s="293"/>
      <c r="N96" s="293"/>
      <c r="O96" s="293"/>
      <c r="P96" s="293"/>
      <c r="Q96" s="293"/>
      <c r="R96" s="293"/>
    </row>
    <row r="97" spans="1:18" s="292" customFormat="1" x14ac:dyDescent="0.3">
      <c r="A97" s="294"/>
      <c r="B97" s="289"/>
      <c r="C97" s="289"/>
      <c r="D97" s="289"/>
      <c r="E97" s="289"/>
      <c r="F97" s="289"/>
      <c r="G97" s="289"/>
      <c r="H97" s="289"/>
      <c r="I97" s="289"/>
      <c r="J97" s="302"/>
      <c r="K97" s="303"/>
      <c r="L97" s="300"/>
      <c r="M97" s="293"/>
      <c r="N97" s="293"/>
      <c r="O97" s="293"/>
      <c r="P97" s="293"/>
      <c r="Q97" s="293"/>
      <c r="R97" s="293"/>
    </row>
    <row r="98" spans="1:18" s="292" customFormat="1" x14ac:dyDescent="0.3">
      <c r="A98" s="294"/>
      <c r="B98" s="254"/>
      <c r="C98" s="254"/>
      <c r="D98" s="254"/>
      <c r="E98" s="254"/>
      <c r="F98" s="289"/>
      <c r="G98" s="289"/>
      <c r="H98" s="289"/>
      <c r="I98" s="289"/>
      <c r="J98" s="302"/>
      <c r="K98" s="303"/>
      <c r="L98" s="300"/>
      <c r="M98" s="293"/>
      <c r="N98" s="293"/>
      <c r="O98" s="293"/>
      <c r="P98" s="293"/>
      <c r="Q98" s="293"/>
      <c r="R98" s="293"/>
    </row>
    <row r="99" spans="1:18" s="292" customFormat="1" x14ac:dyDescent="0.3">
      <c r="A99" s="294"/>
      <c r="B99" s="254"/>
      <c r="C99" s="254"/>
      <c r="D99" s="254"/>
      <c r="E99" s="254"/>
      <c r="F99" s="289"/>
      <c r="G99" s="289"/>
      <c r="H99" s="289"/>
      <c r="I99" s="289"/>
      <c r="J99" s="302"/>
      <c r="K99" s="303"/>
      <c r="L99" s="300"/>
      <c r="M99" s="293"/>
      <c r="N99" s="293"/>
      <c r="O99" s="293"/>
      <c r="P99" s="293"/>
      <c r="Q99" s="293"/>
      <c r="R99" s="293"/>
    </row>
    <row r="100" spans="1:18" s="292" customFormat="1" x14ac:dyDescent="0.3">
      <c r="A100" s="304"/>
      <c r="B100" s="254"/>
      <c r="C100" s="254"/>
      <c r="D100" s="254"/>
      <c r="E100" s="254"/>
      <c r="F100" s="289"/>
      <c r="G100" s="289"/>
      <c r="H100" s="289"/>
      <c r="I100" s="289"/>
      <c r="J100" s="302"/>
      <c r="K100" s="303"/>
      <c r="L100" s="300"/>
      <c r="M100" s="293"/>
      <c r="N100" s="293"/>
      <c r="O100" s="293"/>
      <c r="P100" s="293"/>
      <c r="Q100" s="293"/>
      <c r="R100" s="293"/>
    </row>
    <row r="101" spans="1:18" s="292" customFormat="1" x14ac:dyDescent="0.3">
      <c r="A101" s="305"/>
      <c r="B101" s="254"/>
      <c r="C101" s="254"/>
      <c r="D101" s="254"/>
      <c r="E101" s="254"/>
      <c r="F101" s="289"/>
      <c r="G101" s="289"/>
      <c r="H101" s="289"/>
      <c r="I101" s="289"/>
      <c r="J101" s="302"/>
      <c r="K101" s="302"/>
      <c r="L101" s="289"/>
      <c r="M101" s="293"/>
      <c r="N101" s="293"/>
      <c r="O101" s="293"/>
      <c r="P101" s="293"/>
      <c r="Q101" s="293"/>
      <c r="R101" s="293"/>
    </row>
    <row r="102" spans="1:18" s="292" customFormat="1" x14ac:dyDescent="0.3">
      <c r="A102" s="304"/>
      <c r="B102" s="254"/>
      <c r="C102" s="254"/>
      <c r="D102" s="254"/>
      <c r="E102" s="254"/>
      <c r="F102" s="289"/>
      <c r="G102" s="289"/>
      <c r="H102" s="289"/>
      <c r="I102" s="289"/>
      <c r="J102" s="289"/>
      <c r="K102" s="289"/>
      <c r="L102" s="289"/>
      <c r="M102" s="293"/>
      <c r="N102" s="293"/>
      <c r="O102" s="293"/>
      <c r="P102" s="293"/>
      <c r="Q102" s="293"/>
      <c r="R102" s="293"/>
    </row>
    <row r="103" spans="1:18" s="292" customFormat="1" x14ac:dyDescent="0.3">
      <c r="A103" s="305"/>
      <c r="B103" s="254"/>
      <c r="C103" s="254"/>
      <c r="D103" s="254"/>
      <c r="E103" s="254"/>
      <c r="F103" s="289"/>
      <c r="G103" s="289"/>
      <c r="H103" s="289"/>
      <c r="I103" s="289"/>
      <c r="J103" s="289"/>
      <c r="K103" s="289"/>
      <c r="L103" s="289"/>
      <c r="M103" s="293"/>
      <c r="N103" s="293"/>
      <c r="O103" s="293"/>
      <c r="P103" s="293"/>
      <c r="Q103" s="293"/>
      <c r="R103" s="293"/>
    </row>
    <row r="104" spans="1:18" s="292" customFormat="1" x14ac:dyDescent="0.3">
      <c r="A104" s="304"/>
      <c r="B104" s="254"/>
      <c r="C104" s="254"/>
      <c r="D104" s="254"/>
      <c r="E104" s="254"/>
      <c r="F104" s="289"/>
      <c r="G104" s="289"/>
      <c r="H104" s="289"/>
      <c r="I104" s="289"/>
      <c r="J104" s="289"/>
      <c r="K104" s="289"/>
      <c r="L104" s="289"/>
      <c r="M104" s="293"/>
      <c r="N104" s="293"/>
      <c r="O104" s="293"/>
      <c r="P104" s="293"/>
      <c r="Q104" s="293"/>
      <c r="R104" s="293"/>
    </row>
    <row r="105" spans="1:18" s="292" customFormat="1" x14ac:dyDescent="0.3">
      <c r="A105" s="305"/>
      <c r="B105" s="254"/>
      <c r="C105" s="254"/>
      <c r="D105" s="254"/>
      <c r="E105" s="254"/>
      <c r="F105" s="289"/>
      <c r="G105" s="289"/>
      <c r="H105" s="289"/>
      <c r="I105" s="289"/>
      <c r="J105" s="289"/>
      <c r="K105" s="289"/>
      <c r="L105" s="289"/>
      <c r="M105" s="293"/>
      <c r="N105" s="293"/>
      <c r="O105" s="293"/>
      <c r="P105" s="293"/>
      <c r="Q105" s="293"/>
      <c r="R105" s="293"/>
    </row>
    <row r="106" spans="1:18" s="292" customFormat="1" x14ac:dyDescent="0.3">
      <c r="A106" s="304"/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93"/>
      <c r="N106" s="293"/>
      <c r="O106" s="293"/>
      <c r="P106" s="293"/>
      <c r="Q106" s="293"/>
      <c r="R106" s="293"/>
    </row>
    <row r="107" spans="1:18" s="292" customFormat="1" x14ac:dyDescent="0.3">
      <c r="A107" s="305"/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93"/>
      <c r="N107" s="293"/>
      <c r="O107" s="293"/>
      <c r="P107" s="293"/>
      <c r="Q107" s="293"/>
      <c r="R107" s="293"/>
    </row>
    <row r="108" spans="1:18" s="292" customFormat="1" x14ac:dyDescent="0.3">
      <c r="A108" s="305"/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93"/>
      <c r="N108" s="293"/>
      <c r="O108" s="293"/>
      <c r="P108" s="293"/>
      <c r="Q108" s="293"/>
      <c r="R108" s="293"/>
    </row>
    <row r="109" spans="1:18" s="292" customFormat="1" x14ac:dyDescent="0.3">
      <c r="A109" s="304"/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93"/>
      <c r="N109" s="293"/>
      <c r="O109" s="293"/>
      <c r="P109" s="293"/>
      <c r="Q109" s="293"/>
      <c r="R109" s="293"/>
    </row>
    <row r="110" spans="1:18" s="292" customFormat="1" x14ac:dyDescent="0.3">
      <c r="A110" s="305"/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93"/>
      <c r="N110" s="293"/>
      <c r="O110" s="293"/>
      <c r="P110" s="293"/>
      <c r="Q110" s="293"/>
      <c r="R110" s="293"/>
    </row>
    <row r="111" spans="1:18" s="292" customFormat="1" x14ac:dyDescent="0.3">
      <c r="A111" s="306"/>
      <c r="B111" s="289"/>
      <c r="C111" s="289"/>
      <c r="D111" s="299"/>
      <c r="E111" s="299"/>
      <c r="F111" s="289"/>
      <c r="G111" s="289"/>
      <c r="H111" s="293"/>
      <c r="I111" s="289"/>
      <c r="J111" s="289"/>
      <c r="K111" s="289"/>
      <c r="L111" s="289"/>
      <c r="M111" s="293"/>
      <c r="N111" s="293"/>
      <c r="O111" s="293"/>
      <c r="P111" s="293"/>
      <c r="Q111" s="293"/>
      <c r="R111" s="293"/>
    </row>
    <row r="112" spans="1:18" s="292" customFormat="1" x14ac:dyDescent="0.3">
      <c r="A112" s="304"/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93"/>
      <c r="N112" s="293"/>
      <c r="O112" s="293"/>
      <c r="P112" s="293"/>
      <c r="Q112" s="293"/>
      <c r="R112" s="293"/>
    </row>
    <row r="113" spans="1:18" s="292" customFormat="1" x14ac:dyDescent="0.3">
      <c r="A113" s="305"/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93"/>
      <c r="N113" s="293"/>
      <c r="O113" s="293"/>
      <c r="P113" s="293"/>
      <c r="Q113" s="293"/>
      <c r="R113" s="293"/>
    </row>
    <row r="114" spans="1:18" s="292" customFormat="1" x14ac:dyDescent="0.3">
      <c r="A114" s="304"/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93"/>
      <c r="N114" s="293"/>
      <c r="O114" s="293"/>
      <c r="P114" s="293"/>
      <c r="Q114" s="293"/>
      <c r="R114" s="293"/>
    </row>
    <row r="115" spans="1:18" s="292" customFormat="1" x14ac:dyDescent="0.3">
      <c r="A115" s="305"/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93"/>
      <c r="N115" s="293"/>
      <c r="O115" s="293"/>
      <c r="P115" s="293"/>
      <c r="Q115" s="293"/>
      <c r="R115" s="293"/>
    </row>
    <row r="116" spans="1:18" s="292" customFormat="1" x14ac:dyDescent="0.3">
      <c r="A116" s="304"/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93"/>
      <c r="N116" s="293"/>
      <c r="O116" s="293"/>
      <c r="P116" s="293"/>
      <c r="Q116" s="293"/>
      <c r="R116" s="293"/>
    </row>
    <row r="117" spans="1:18" s="292" customFormat="1" x14ac:dyDescent="0.3">
      <c r="A117" s="305"/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93"/>
      <c r="N117" s="293"/>
      <c r="O117" s="293"/>
      <c r="P117" s="293"/>
      <c r="Q117" s="293"/>
      <c r="R117" s="293"/>
    </row>
    <row r="118" spans="1:18" s="292" customFormat="1" x14ac:dyDescent="0.3">
      <c r="A118" s="304"/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93"/>
      <c r="N118" s="293"/>
      <c r="O118" s="293"/>
      <c r="P118" s="293"/>
      <c r="Q118" s="293"/>
      <c r="R118" s="293"/>
    </row>
    <row r="119" spans="1:18" s="292" customFormat="1" x14ac:dyDescent="0.3">
      <c r="A119" s="305"/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93"/>
      <c r="N119" s="293"/>
      <c r="O119" s="293"/>
      <c r="P119" s="293"/>
      <c r="Q119" s="293"/>
      <c r="R119" s="293"/>
    </row>
    <row r="120" spans="1:18" s="292" customFormat="1" x14ac:dyDescent="0.3">
      <c r="A120" s="304"/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93"/>
      <c r="N120" s="293"/>
      <c r="O120" s="293"/>
      <c r="P120" s="293"/>
      <c r="Q120" s="293"/>
      <c r="R120" s="293"/>
    </row>
    <row r="121" spans="1:18" s="292" customFormat="1" x14ac:dyDescent="0.3">
      <c r="A121" s="305"/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93"/>
      <c r="N121" s="293"/>
      <c r="O121" s="293"/>
      <c r="P121" s="293"/>
      <c r="Q121" s="293"/>
      <c r="R121" s="293"/>
    </row>
    <row r="122" spans="1:18" s="292" customFormat="1" x14ac:dyDescent="0.3">
      <c r="A122" s="304"/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93"/>
      <c r="N122" s="293"/>
      <c r="O122" s="293"/>
      <c r="P122" s="293"/>
      <c r="Q122" s="293"/>
      <c r="R122" s="293"/>
    </row>
    <row r="123" spans="1:18" s="292" customFormat="1" x14ac:dyDescent="0.3">
      <c r="A123" s="305"/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93"/>
      <c r="N123" s="293"/>
      <c r="O123" s="293"/>
      <c r="P123" s="293"/>
      <c r="Q123" s="293"/>
      <c r="R123" s="293"/>
    </row>
    <row r="124" spans="1:18" s="292" customFormat="1" x14ac:dyDescent="0.3">
      <c r="A124" s="304"/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93"/>
      <c r="N124" s="293"/>
      <c r="O124" s="293"/>
      <c r="P124" s="293"/>
      <c r="Q124" s="293"/>
      <c r="R124" s="293"/>
    </row>
    <row r="125" spans="1:18" s="292" customFormat="1" x14ac:dyDescent="0.3">
      <c r="A125" s="396"/>
      <c r="B125" s="396"/>
      <c r="C125" s="396"/>
      <c r="D125" s="396"/>
      <c r="E125" s="396"/>
      <c r="F125" s="396"/>
      <c r="G125" s="396"/>
      <c r="H125" s="396"/>
      <c r="I125" s="396"/>
      <c r="J125" s="396"/>
      <c r="K125" s="396"/>
      <c r="L125" s="396"/>
    </row>
    <row r="126" spans="1:18" s="292" customFormat="1" x14ac:dyDescent="0.3">
      <c r="A126" s="284"/>
      <c r="B126" s="254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</row>
    <row r="127" spans="1:18" s="292" customFormat="1" x14ac:dyDescent="0.3">
      <c r="A127" s="283"/>
      <c r="B127" s="254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</row>
    <row r="128" spans="1:18" s="292" customFormat="1" x14ac:dyDescent="0.3">
      <c r="A128" s="284"/>
      <c r="B128" s="254"/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</row>
    <row r="129" spans="1:12" s="292" customFormat="1" x14ac:dyDescent="0.3">
      <c r="A129" s="283"/>
      <c r="B129" s="254"/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</row>
    <row r="130" spans="1:12" s="292" customFormat="1" x14ac:dyDescent="0.3">
      <c r="A130" s="307"/>
      <c r="B130" s="307"/>
      <c r="C130" s="307"/>
      <c r="D130" s="307"/>
      <c r="E130" s="307"/>
      <c r="F130" s="307"/>
      <c r="G130" s="307"/>
      <c r="H130" s="307"/>
      <c r="I130" s="307"/>
      <c r="J130" s="307"/>
      <c r="K130" s="307"/>
      <c r="L130" s="307"/>
    </row>
    <row r="131" spans="1:12" s="292" customFormat="1" x14ac:dyDescent="0.3">
      <c r="A131" s="307"/>
      <c r="B131" s="307"/>
      <c r="C131" s="307"/>
      <c r="D131" s="307"/>
      <c r="E131" s="307"/>
      <c r="F131" s="307"/>
      <c r="G131" s="307"/>
      <c r="H131" s="307"/>
      <c r="I131" s="307"/>
      <c r="J131" s="307"/>
      <c r="K131" s="307"/>
      <c r="L131" s="307"/>
    </row>
    <row r="132" spans="1:12" s="292" customFormat="1" x14ac:dyDescent="0.3">
      <c r="A132" s="307"/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</row>
    <row r="133" spans="1:12" s="292" customFormat="1" x14ac:dyDescent="0.3">
      <c r="B133" s="307"/>
    </row>
    <row r="134" spans="1:12" s="292" customFormat="1" x14ac:dyDescent="0.3">
      <c r="B134" s="307"/>
    </row>
    <row r="135" spans="1:12" s="292" customFormat="1" x14ac:dyDescent="0.3">
      <c r="B135" s="307"/>
    </row>
    <row r="136" spans="1:12" s="292" customFormat="1" x14ac:dyDescent="0.3">
      <c r="B136" s="307"/>
    </row>
    <row r="137" spans="1:12" s="292" customFormat="1" x14ac:dyDescent="0.3">
      <c r="B137" s="307"/>
    </row>
    <row r="138" spans="1:12" s="292" customFormat="1" x14ac:dyDescent="0.3">
      <c r="B138" s="307"/>
    </row>
    <row r="139" spans="1:12" s="292" customFormat="1" x14ac:dyDescent="0.3">
      <c r="B139" s="307"/>
    </row>
    <row r="140" spans="1:12" s="292" customFormat="1" x14ac:dyDescent="0.3">
      <c r="B140" s="307"/>
    </row>
    <row r="141" spans="1:12" s="292" customFormat="1" x14ac:dyDescent="0.3">
      <c r="B141" s="307"/>
    </row>
    <row r="142" spans="1:12" s="292" customFormat="1" x14ac:dyDescent="0.3">
      <c r="B142" s="307"/>
    </row>
    <row r="143" spans="1:12" s="292" customFormat="1" x14ac:dyDescent="0.3">
      <c r="B143" s="307"/>
    </row>
    <row r="144" spans="1:12" s="292" customFormat="1" x14ac:dyDescent="0.3">
      <c r="B144" s="307"/>
    </row>
    <row r="145" spans="2:2" s="292" customFormat="1" x14ac:dyDescent="0.3">
      <c r="B145" s="307"/>
    </row>
    <row r="146" spans="2:2" s="292" customFormat="1" x14ac:dyDescent="0.3">
      <c r="B146" s="307"/>
    </row>
    <row r="147" spans="2:2" s="292" customFormat="1" x14ac:dyDescent="0.3">
      <c r="B147" s="307"/>
    </row>
    <row r="148" spans="2:2" s="292" customFormat="1" x14ac:dyDescent="0.3">
      <c r="B148" s="307"/>
    </row>
    <row r="149" spans="2:2" s="292" customFormat="1" x14ac:dyDescent="0.3">
      <c r="B149" s="307"/>
    </row>
    <row r="150" spans="2:2" s="292" customFormat="1" x14ac:dyDescent="0.3">
      <c r="B150" s="307"/>
    </row>
    <row r="151" spans="2:2" s="292" customFormat="1" x14ac:dyDescent="0.3">
      <c r="B151" s="307"/>
    </row>
    <row r="152" spans="2:2" s="292" customFormat="1" x14ac:dyDescent="0.3">
      <c r="B152" s="307"/>
    </row>
    <row r="153" spans="2:2" s="292" customFormat="1" x14ac:dyDescent="0.3">
      <c r="B153" s="307"/>
    </row>
    <row r="154" spans="2:2" s="292" customFormat="1" x14ac:dyDescent="0.3">
      <c r="B154" s="307"/>
    </row>
    <row r="155" spans="2:2" s="292" customFormat="1" x14ac:dyDescent="0.3">
      <c r="B155" s="307"/>
    </row>
    <row r="156" spans="2:2" s="292" customFormat="1" x14ac:dyDescent="0.3">
      <c r="B156" s="307"/>
    </row>
    <row r="157" spans="2:2" s="292" customFormat="1" x14ac:dyDescent="0.3">
      <c r="B157" s="307"/>
    </row>
    <row r="158" spans="2:2" s="292" customFormat="1" x14ac:dyDescent="0.3">
      <c r="B158" s="307"/>
    </row>
    <row r="159" spans="2:2" s="292" customFormat="1" x14ac:dyDescent="0.3">
      <c r="B159" s="307"/>
    </row>
    <row r="160" spans="2:2" s="292" customFormat="1" x14ac:dyDescent="0.3">
      <c r="B160" s="307"/>
    </row>
    <row r="161" spans="2:2" s="292" customFormat="1" x14ac:dyDescent="0.3">
      <c r="B161" s="307"/>
    </row>
    <row r="162" spans="2:2" s="292" customFormat="1" x14ac:dyDescent="0.3"/>
    <row r="163" spans="2:2" s="292" customFormat="1" x14ac:dyDescent="0.3"/>
    <row r="164" spans="2:2" s="292" customFormat="1" x14ac:dyDescent="0.3"/>
    <row r="165" spans="2:2" s="292" customFormat="1" x14ac:dyDescent="0.3"/>
    <row r="166" spans="2:2" s="292" customFormat="1" x14ac:dyDescent="0.3"/>
    <row r="167" spans="2:2" s="292" customFormat="1" x14ac:dyDescent="0.3"/>
    <row r="168" spans="2:2" s="292" customFormat="1" x14ac:dyDescent="0.3"/>
    <row r="169" spans="2:2" s="292" customFormat="1" x14ac:dyDescent="0.3"/>
    <row r="170" spans="2:2" s="292" customFormat="1" x14ac:dyDescent="0.3"/>
    <row r="171" spans="2:2" s="292" customFormat="1" x14ac:dyDescent="0.3"/>
    <row r="172" spans="2:2" s="292" customFormat="1" x14ac:dyDescent="0.3"/>
    <row r="173" spans="2:2" s="292" customFormat="1" x14ac:dyDescent="0.3"/>
    <row r="174" spans="2:2" s="292" customFormat="1" x14ac:dyDescent="0.3"/>
    <row r="175" spans="2:2" s="292" customFormat="1" x14ac:dyDescent="0.3"/>
    <row r="176" spans="2:2" s="292" customFormat="1" x14ac:dyDescent="0.3"/>
    <row r="177" s="292" customFormat="1" x14ac:dyDescent="0.3"/>
    <row r="178" s="292" customFormat="1" x14ac:dyDescent="0.3"/>
    <row r="179" s="292" customFormat="1" x14ac:dyDescent="0.3"/>
    <row r="180" s="292" customFormat="1" x14ac:dyDescent="0.3"/>
    <row r="181" s="292" customFormat="1" x14ac:dyDescent="0.3"/>
    <row r="182" s="292" customFormat="1" x14ac:dyDescent="0.3"/>
    <row r="183" s="292" customFormat="1" x14ac:dyDescent="0.3"/>
    <row r="184" s="292" customFormat="1" x14ac:dyDescent="0.3"/>
    <row r="185" s="292" customFormat="1" x14ac:dyDescent="0.3"/>
    <row r="186" s="292" customFormat="1" x14ac:dyDescent="0.3"/>
    <row r="187" s="292" customFormat="1" x14ac:dyDescent="0.3"/>
    <row r="188" s="292" customFormat="1" x14ac:dyDescent="0.3"/>
    <row r="189" s="292" customFormat="1" x14ac:dyDescent="0.3"/>
    <row r="190" s="292" customFormat="1" x14ac:dyDescent="0.3"/>
    <row r="191" s="292" customFormat="1" x14ac:dyDescent="0.3"/>
    <row r="192" s="292" customFormat="1" x14ac:dyDescent="0.3"/>
    <row r="193" s="292" customFormat="1" x14ac:dyDescent="0.3"/>
    <row r="194" s="292" customFormat="1" x14ac:dyDescent="0.3"/>
    <row r="195" s="292" customFormat="1" x14ac:dyDescent="0.3"/>
    <row r="196" s="292" customFormat="1" x14ac:dyDescent="0.3"/>
    <row r="197" s="292" customFormat="1" x14ac:dyDescent="0.3"/>
    <row r="198" s="292" customFormat="1" x14ac:dyDescent="0.3"/>
    <row r="199" s="292" customFormat="1" x14ac:dyDescent="0.3"/>
    <row r="200" s="292" customFormat="1" x14ac:dyDescent="0.3"/>
    <row r="201" s="292" customFormat="1" x14ac:dyDescent="0.3"/>
    <row r="202" s="292" customFormat="1" x14ac:dyDescent="0.3"/>
    <row r="203" s="292" customFormat="1" x14ac:dyDescent="0.3"/>
    <row r="204" s="292" customFormat="1" x14ac:dyDescent="0.3"/>
    <row r="205" s="292" customFormat="1" x14ac:dyDescent="0.3"/>
    <row r="206" s="292" customFormat="1" x14ac:dyDescent="0.3"/>
    <row r="207" s="292" customFormat="1" x14ac:dyDescent="0.3"/>
    <row r="208" s="292" customFormat="1" x14ac:dyDescent="0.3"/>
    <row r="209" s="292" customFormat="1" x14ac:dyDescent="0.3"/>
    <row r="210" s="292" customFormat="1" x14ac:dyDescent="0.3"/>
    <row r="211" s="292" customFormat="1" x14ac:dyDescent="0.3"/>
    <row r="212" s="292" customFormat="1" x14ac:dyDescent="0.3"/>
    <row r="213" s="292" customFormat="1" x14ac:dyDescent="0.3"/>
    <row r="214" s="292" customFormat="1" x14ac:dyDescent="0.3"/>
    <row r="215" s="292" customFormat="1" x14ac:dyDescent="0.3"/>
    <row r="216" s="292" customFormat="1" x14ac:dyDescent="0.3"/>
    <row r="217" s="292" customFormat="1" x14ac:dyDescent="0.3"/>
    <row r="218" s="292" customFormat="1" x14ac:dyDescent="0.3"/>
    <row r="219" s="292" customFormat="1" x14ac:dyDescent="0.3"/>
    <row r="220" s="292" customFormat="1" x14ac:dyDescent="0.3"/>
    <row r="221" s="292" customFormat="1" x14ac:dyDescent="0.3"/>
    <row r="222" s="292" customFormat="1" x14ac:dyDescent="0.3"/>
    <row r="223" s="292" customFormat="1" x14ac:dyDescent="0.3"/>
    <row r="224" s="292" customFormat="1" x14ac:dyDescent="0.3"/>
    <row r="225" s="292" customFormat="1" x14ac:dyDescent="0.3"/>
    <row r="226" s="292" customFormat="1" x14ac:dyDescent="0.3"/>
    <row r="227" s="292" customFormat="1" x14ac:dyDescent="0.3"/>
    <row r="228" s="292" customFormat="1" x14ac:dyDescent="0.3"/>
    <row r="229" s="292" customFormat="1" x14ac:dyDescent="0.3"/>
    <row r="230" s="292" customFormat="1" x14ac:dyDescent="0.3"/>
    <row r="231" s="292" customFormat="1" x14ac:dyDescent="0.3"/>
    <row r="232" s="292" customFormat="1" x14ac:dyDescent="0.3"/>
    <row r="233" s="292" customFormat="1" x14ac:dyDescent="0.3"/>
    <row r="234" s="292" customFormat="1" x14ac:dyDescent="0.3"/>
    <row r="235" s="292" customFormat="1" x14ac:dyDescent="0.3"/>
    <row r="236" s="292" customFormat="1" x14ac:dyDescent="0.3"/>
    <row r="237" s="292" customFormat="1" x14ac:dyDescent="0.3"/>
    <row r="238" s="292" customFormat="1" x14ac:dyDescent="0.3"/>
    <row r="239" s="292" customFormat="1" x14ac:dyDescent="0.3"/>
    <row r="240" s="292" customFormat="1" x14ac:dyDescent="0.3"/>
    <row r="241" s="292" customFormat="1" x14ac:dyDescent="0.3"/>
    <row r="242" s="292" customFormat="1" x14ac:dyDescent="0.3"/>
    <row r="243" s="292" customFormat="1" x14ac:dyDescent="0.3"/>
    <row r="244" s="292" customFormat="1" x14ac:dyDescent="0.3"/>
    <row r="245" s="292" customFormat="1" x14ac:dyDescent="0.3"/>
    <row r="246" s="292" customFormat="1" x14ac:dyDescent="0.3"/>
    <row r="247" s="292" customFormat="1" x14ac:dyDescent="0.3"/>
    <row r="248" s="292" customFormat="1" x14ac:dyDescent="0.3"/>
    <row r="249" s="292" customFormat="1" x14ac:dyDescent="0.3"/>
    <row r="250" s="292" customFormat="1" x14ac:dyDescent="0.3"/>
    <row r="251" s="292" customFormat="1" x14ac:dyDescent="0.3"/>
    <row r="252" s="292" customFormat="1" x14ac:dyDescent="0.3"/>
    <row r="253" s="292" customFormat="1" x14ac:dyDescent="0.3"/>
    <row r="254" s="292" customFormat="1" x14ac:dyDescent="0.3"/>
    <row r="255" s="292" customFormat="1" x14ac:dyDescent="0.3"/>
    <row r="256" s="292" customFormat="1" x14ac:dyDescent="0.3"/>
    <row r="257" s="292" customFormat="1" x14ac:dyDescent="0.3"/>
    <row r="258" s="292" customFormat="1" x14ac:dyDescent="0.3"/>
    <row r="259" s="292" customFormat="1" x14ac:dyDescent="0.3"/>
    <row r="260" s="292" customFormat="1" x14ac:dyDescent="0.3"/>
    <row r="261" s="292" customFormat="1" x14ac:dyDescent="0.3"/>
    <row r="262" s="292" customFormat="1" x14ac:dyDescent="0.3"/>
    <row r="263" s="292" customFormat="1" x14ac:dyDescent="0.3"/>
    <row r="264" s="292" customFormat="1" x14ac:dyDescent="0.3"/>
    <row r="265" s="292" customFormat="1" x14ac:dyDescent="0.3"/>
    <row r="266" s="292" customFormat="1" x14ac:dyDescent="0.3"/>
    <row r="267" s="292" customFormat="1" x14ac:dyDescent="0.3"/>
    <row r="268" s="292" customFormat="1" x14ac:dyDescent="0.3"/>
    <row r="269" s="292" customFormat="1" x14ac:dyDescent="0.3"/>
    <row r="270" s="292" customFormat="1" x14ac:dyDescent="0.3"/>
    <row r="271" s="292" customFormat="1" x14ac:dyDescent="0.3"/>
    <row r="272" s="292" customFormat="1" x14ac:dyDescent="0.3"/>
    <row r="273" s="292" customFormat="1" x14ac:dyDescent="0.3"/>
    <row r="274" s="292" customFormat="1" x14ac:dyDescent="0.3"/>
    <row r="275" s="292" customFormat="1" x14ac:dyDescent="0.3"/>
    <row r="276" s="292" customFormat="1" x14ac:dyDescent="0.3"/>
    <row r="277" s="292" customFormat="1" x14ac:dyDescent="0.3"/>
    <row r="278" s="292" customFormat="1" x14ac:dyDescent="0.3"/>
    <row r="279" s="292" customFormat="1" x14ac:dyDescent="0.3"/>
    <row r="280" s="292" customFormat="1" x14ac:dyDescent="0.3"/>
    <row r="281" s="292" customFormat="1" x14ac:dyDescent="0.3"/>
    <row r="282" s="292" customFormat="1" x14ac:dyDescent="0.3"/>
    <row r="283" s="292" customFormat="1" x14ac:dyDescent="0.3"/>
    <row r="284" s="292" customFormat="1" x14ac:dyDescent="0.3"/>
    <row r="285" s="292" customFormat="1" x14ac:dyDescent="0.3"/>
    <row r="286" s="292" customFormat="1" x14ac:dyDescent="0.3"/>
    <row r="287" s="292" customFormat="1" x14ac:dyDescent="0.3"/>
    <row r="288" s="292" customFormat="1" x14ac:dyDescent="0.3"/>
    <row r="289" s="292" customFormat="1" x14ac:dyDescent="0.3"/>
    <row r="290" s="292" customFormat="1" x14ac:dyDescent="0.3"/>
    <row r="291" s="292" customFormat="1" x14ac:dyDescent="0.3"/>
    <row r="292" s="292" customFormat="1" x14ac:dyDescent="0.3"/>
    <row r="293" s="292" customFormat="1" x14ac:dyDescent="0.3"/>
    <row r="294" s="292" customFormat="1" x14ac:dyDescent="0.3"/>
    <row r="295" s="292" customFormat="1" x14ac:dyDescent="0.3"/>
    <row r="296" s="292" customFormat="1" x14ac:dyDescent="0.3"/>
    <row r="297" s="292" customFormat="1" x14ac:dyDescent="0.3"/>
    <row r="298" s="292" customFormat="1" x14ac:dyDescent="0.3"/>
    <row r="299" s="292" customFormat="1" x14ac:dyDescent="0.3"/>
    <row r="300" s="292" customFormat="1" x14ac:dyDescent="0.3"/>
    <row r="301" s="292" customFormat="1" x14ac:dyDescent="0.3"/>
    <row r="302" s="292" customFormat="1" x14ac:dyDescent="0.3"/>
    <row r="303" s="292" customFormat="1" x14ac:dyDescent="0.3"/>
    <row r="304" s="292" customFormat="1" x14ac:dyDescent="0.3"/>
    <row r="305" s="292" customFormat="1" x14ac:dyDescent="0.3"/>
    <row r="306" s="292" customFormat="1" x14ac:dyDescent="0.3"/>
    <row r="307" s="292" customFormat="1" x14ac:dyDescent="0.3"/>
    <row r="308" s="292" customFormat="1" x14ac:dyDescent="0.3"/>
    <row r="309" s="292" customFormat="1" x14ac:dyDescent="0.3"/>
    <row r="310" s="292" customFormat="1" x14ac:dyDescent="0.3"/>
    <row r="311" s="292" customFormat="1" x14ac:dyDescent="0.3"/>
    <row r="312" s="292" customFormat="1" x14ac:dyDescent="0.3"/>
    <row r="313" s="292" customFormat="1" x14ac:dyDescent="0.3"/>
    <row r="314" s="292" customFormat="1" x14ac:dyDescent="0.3"/>
    <row r="315" s="292" customFormat="1" x14ac:dyDescent="0.3"/>
    <row r="316" s="292" customFormat="1" x14ac:dyDescent="0.3"/>
    <row r="317" s="292" customFormat="1" x14ac:dyDescent="0.3"/>
    <row r="318" s="292" customFormat="1" x14ac:dyDescent="0.3"/>
    <row r="319" s="292" customFormat="1" x14ac:dyDescent="0.3"/>
    <row r="320" s="292" customFormat="1" x14ac:dyDescent="0.3"/>
    <row r="321" s="292" customFormat="1" x14ac:dyDescent="0.3"/>
    <row r="322" s="292" customFormat="1" x14ac:dyDescent="0.3"/>
    <row r="323" s="292" customFormat="1" x14ac:dyDescent="0.3"/>
    <row r="324" s="292" customFormat="1" x14ac:dyDescent="0.3"/>
    <row r="325" s="292" customFormat="1" x14ac:dyDescent="0.3"/>
    <row r="326" s="292" customFormat="1" x14ac:dyDescent="0.3"/>
    <row r="327" s="292" customFormat="1" x14ac:dyDescent="0.3"/>
    <row r="328" s="292" customFormat="1" x14ac:dyDescent="0.3"/>
    <row r="329" s="292" customFormat="1" x14ac:dyDescent="0.3"/>
    <row r="330" s="292" customFormat="1" x14ac:dyDescent="0.3"/>
    <row r="331" s="292" customFormat="1" x14ac:dyDescent="0.3"/>
    <row r="332" s="292" customFormat="1" x14ac:dyDescent="0.3"/>
    <row r="333" s="292" customFormat="1" x14ac:dyDescent="0.3"/>
    <row r="334" s="292" customFormat="1" x14ac:dyDescent="0.3"/>
    <row r="335" s="292" customFormat="1" x14ac:dyDescent="0.3"/>
    <row r="336" s="292" customFormat="1" x14ac:dyDescent="0.3"/>
    <row r="337" s="292" customFormat="1" x14ac:dyDescent="0.3"/>
    <row r="338" s="292" customFormat="1" x14ac:dyDescent="0.3"/>
    <row r="339" s="292" customFormat="1" x14ac:dyDescent="0.3"/>
    <row r="340" s="292" customFormat="1" x14ac:dyDescent="0.3"/>
    <row r="341" s="292" customFormat="1" x14ac:dyDescent="0.3"/>
    <row r="342" s="292" customFormat="1" x14ac:dyDescent="0.3"/>
    <row r="343" s="292" customFormat="1" x14ac:dyDescent="0.3"/>
    <row r="344" s="292" customFormat="1" x14ac:dyDescent="0.3"/>
    <row r="345" s="292" customFormat="1" x14ac:dyDescent="0.3"/>
    <row r="346" s="292" customFormat="1" x14ac:dyDescent="0.3"/>
    <row r="347" s="292" customFormat="1" x14ac:dyDescent="0.3"/>
    <row r="348" s="292" customFormat="1" x14ac:dyDescent="0.3"/>
    <row r="349" s="292" customFormat="1" x14ac:dyDescent="0.3"/>
    <row r="350" s="292" customFormat="1" x14ac:dyDescent="0.3"/>
    <row r="351" s="292" customFormat="1" x14ac:dyDescent="0.3"/>
    <row r="352" s="292" customFormat="1" x14ac:dyDescent="0.3"/>
    <row r="353" s="292" customFormat="1" x14ac:dyDescent="0.3"/>
    <row r="354" s="292" customFormat="1" x14ac:dyDescent="0.3"/>
    <row r="355" s="292" customFormat="1" x14ac:dyDescent="0.3"/>
    <row r="356" s="292" customFormat="1" x14ac:dyDescent="0.3"/>
    <row r="357" s="292" customFormat="1" x14ac:dyDescent="0.3"/>
    <row r="358" s="292" customFormat="1" x14ac:dyDescent="0.3"/>
    <row r="359" s="292" customFormat="1" x14ac:dyDescent="0.3"/>
    <row r="360" s="292" customFormat="1" x14ac:dyDescent="0.3"/>
    <row r="361" s="292" customFormat="1" x14ac:dyDescent="0.3"/>
    <row r="362" s="292" customFormat="1" x14ac:dyDescent="0.3"/>
    <row r="363" s="292" customFormat="1" x14ac:dyDescent="0.3"/>
    <row r="364" s="292" customFormat="1" x14ac:dyDescent="0.3"/>
    <row r="365" s="292" customFormat="1" x14ac:dyDescent="0.3"/>
    <row r="366" s="292" customFormat="1" x14ac:dyDescent="0.3"/>
    <row r="367" s="292" customFormat="1" x14ac:dyDescent="0.3"/>
    <row r="368" s="292" customFormat="1" x14ac:dyDescent="0.3"/>
    <row r="369" s="292" customFormat="1" x14ac:dyDescent="0.3"/>
    <row r="370" s="292" customFormat="1" x14ac:dyDescent="0.3"/>
    <row r="371" s="292" customFormat="1" x14ac:dyDescent="0.3"/>
    <row r="372" s="292" customFormat="1" x14ac:dyDescent="0.3"/>
    <row r="373" s="292" customFormat="1" x14ac:dyDescent="0.3"/>
    <row r="374" s="292" customFormat="1" x14ac:dyDescent="0.3"/>
    <row r="375" s="292" customFormat="1" x14ac:dyDescent="0.3"/>
    <row r="376" s="292" customFormat="1" x14ac:dyDescent="0.3"/>
    <row r="377" s="292" customFormat="1" x14ac:dyDescent="0.3"/>
    <row r="378" s="292" customFormat="1" x14ac:dyDescent="0.3"/>
    <row r="379" s="292" customFormat="1" x14ac:dyDescent="0.3"/>
    <row r="380" s="292" customFormat="1" x14ac:dyDescent="0.3"/>
    <row r="381" s="292" customFormat="1" x14ac:dyDescent="0.3"/>
    <row r="382" s="292" customFormat="1" x14ac:dyDescent="0.3"/>
    <row r="383" s="292" customFormat="1" x14ac:dyDescent="0.3"/>
    <row r="384" s="292" customFormat="1" x14ac:dyDescent="0.3"/>
    <row r="385" s="292" customFormat="1" x14ac:dyDescent="0.3"/>
    <row r="386" s="292" customFormat="1" x14ac:dyDescent="0.3"/>
    <row r="387" s="292" customFormat="1" x14ac:dyDescent="0.3"/>
    <row r="388" s="292" customFormat="1" x14ac:dyDescent="0.3"/>
    <row r="389" s="292" customFormat="1" x14ac:dyDescent="0.3"/>
    <row r="390" s="292" customFormat="1" x14ac:dyDescent="0.3"/>
    <row r="391" s="292" customFormat="1" x14ac:dyDescent="0.3"/>
    <row r="392" s="292" customFormat="1" x14ac:dyDescent="0.3"/>
    <row r="393" s="292" customFormat="1" x14ac:dyDescent="0.3"/>
    <row r="394" s="292" customFormat="1" x14ac:dyDescent="0.3"/>
    <row r="395" s="292" customFormat="1" x14ac:dyDescent="0.3"/>
    <row r="396" s="292" customFormat="1" x14ac:dyDescent="0.3"/>
    <row r="397" s="292" customFormat="1" x14ac:dyDescent="0.3"/>
    <row r="398" s="292" customFormat="1" x14ac:dyDescent="0.3"/>
    <row r="399" s="292" customFormat="1" x14ac:dyDescent="0.3"/>
    <row r="400" s="292" customFormat="1" x14ac:dyDescent="0.3"/>
    <row r="401" s="292" customFormat="1" x14ac:dyDescent="0.3"/>
    <row r="402" s="292" customFormat="1" x14ac:dyDescent="0.3"/>
    <row r="403" s="292" customFormat="1" x14ac:dyDescent="0.3"/>
    <row r="404" s="292" customFormat="1" x14ac:dyDescent="0.3"/>
    <row r="405" s="292" customFormat="1" x14ac:dyDescent="0.3"/>
    <row r="406" s="292" customFormat="1" x14ac:dyDescent="0.3"/>
    <row r="407" s="292" customFormat="1" x14ac:dyDescent="0.3"/>
    <row r="408" s="292" customFormat="1" x14ac:dyDescent="0.3"/>
    <row r="409" s="292" customFormat="1" x14ac:dyDescent="0.3"/>
    <row r="410" s="292" customFormat="1" x14ac:dyDescent="0.3"/>
    <row r="411" s="292" customFormat="1" x14ac:dyDescent="0.3"/>
    <row r="412" s="292" customFormat="1" x14ac:dyDescent="0.3"/>
    <row r="413" s="292" customFormat="1" x14ac:dyDescent="0.3"/>
    <row r="414" s="292" customFormat="1" x14ac:dyDescent="0.3"/>
    <row r="415" s="292" customFormat="1" x14ac:dyDescent="0.3"/>
    <row r="416" s="292" customFormat="1" x14ac:dyDescent="0.3"/>
    <row r="417" s="292" customFormat="1" x14ac:dyDescent="0.3"/>
    <row r="418" s="292" customFormat="1" x14ac:dyDescent="0.3"/>
    <row r="419" s="292" customFormat="1" x14ac:dyDescent="0.3"/>
    <row r="420" s="292" customFormat="1" x14ac:dyDescent="0.3"/>
    <row r="421" s="292" customFormat="1" x14ac:dyDescent="0.3"/>
    <row r="422" s="292" customFormat="1" x14ac:dyDescent="0.3"/>
    <row r="423" s="292" customFormat="1" x14ac:dyDescent="0.3"/>
    <row r="424" s="292" customFormat="1" x14ac:dyDescent="0.3"/>
    <row r="425" s="292" customFormat="1" x14ac:dyDescent="0.3"/>
    <row r="426" s="292" customFormat="1" x14ac:dyDescent="0.3"/>
    <row r="427" s="292" customFormat="1" x14ac:dyDescent="0.3"/>
    <row r="428" s="292" customFormat="1" x14ac:dyDescent="0.3"/>
    <row r="429" s="292" customFormat="1" x14ac:dyDescent="0.3"/>
    <row r="430" s="292" customFormat="1" x14ac:dyDescent="0.3"/>
    <row r="431" s="292" customFormat="1" x14ac:dyDescent="0.3"/>
    <row r="432" s="292" customFormat="1" x14ac:dyDescent="0.3"/>
    <row r="433" s="292" customFormat="1" x14ac:dyDescent="0.3"/>
    <row r="434" s="292" customFormat="1" x14ac:dyDescent="0.3"/>
  </sheetData>
  <mergeCells count="25">
    <mergeCell ref="A12:B12"/>
    <mergeCell ref="C12:E12"/>
    <mergeCell ref="A9:B9"/>
    <mergeCell ref="C9:E9"/>
    <mergeCell ref="C10:E10"/>
    <mergeCell ref="A11:B11"/>
    <mergeCell ref="C11:E11"/>
    <mergeCell ref="A13:B13"/>
    <mergeCell ref="C13:E13"/>
    <mergeCell ref="A14:B14"/>
    <mergeCell ref="C14:E14"/>
    <mergeCell ref="A17:A18"/>
    <mergeCell ref="B17:B18"/>
    <mergeCell ref="C17:C18"/>
    <mergeCell ref="D17:D18"/>
    <mergeCell ref="E17:E18"/>
    <mergeCell ref="G70:R70"/>
    <mergeCell ref="G71:R71"/>
    <mergeCell ref="A125:L125"/>
    <mergeCell ref="F17:F18"/>
    <mergeCell ref="G17:I17"/>
    <mergeCell ref="J17:J18"/>
    <mergeCell ref="K17:K18"/>
    <mergeCell ref="A45:E45"/>
    <mergeCell ref="A65:E65"/>
  </mergeCells>
  <dataValidations disablePrompts="1" count="4">
    <dataValidation type="list" allowBlank="1" showInputMessage="1" showErrorMessage="1" sqref="C13:E13">
      <formula1>$D$88:$D$95</formula1>
    </dataValidation>
    <dataValidation type="list" allowBlank="1" showInputMessage="1" showErrorMessage="1" sqref="C14:E14">
      <formula1>$D$88:$D$93</formula1>
    </dataValidation>
    <dataValidation type="list" allowBlank="1" showInputMessage="1" showErrorMessage="1" sqref="B40:B41">
      <formula1>$B$88:$B$92</formula1>
    </dataValidation>
    <dataValidation type="list" allowBlank="1" showInputMessage="1" showErrorMessage="1" sqref="M40:M41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45"/>
  <sheetViews>
    <sheetView showGridLines="0" zoomScale="55" zoomScaleNormal="55" workbookViewId="0">
      <selection activeCell="A24" sqref="A24"/>
    </sheetView>
  </sheetViews>
  <sheetFormatPr baseColWidth="10" defaultColWidth="11" defaultRowHeight="27.5" x14ac:dyDescent="0.55000000000000004"/>
  <cols>
    <col min="1" max="1" width="62.08203125" style="77" bestFit="1" customWidth="1"/>
    <col min="2" max="2" width="32.5" style="77" bestFit="1" customWidth="1"/>
    <col min="3" max="3" width="46.5" style="77" bestFit="1" customWidth="1"/>
    <col min="4" max="4" width="33.33203125" style="77" bestFit="1" customWidth="1"/>
    <col min="5" max="5" width="22.08203125" style="77" bestFit="1" customWidth="1"/>
    <col min="6" max="6" width="36.5" style="77" bestFit="1" customWidth="1"/>
    <col min="7" max="7" width="33.5" style="77" bestFit="1" customWidth="1"/>
    <col min="8" max="8" width="15.58203125" style="76" bestFit="1" customWidth="1"/>
    <col min="9" max="9" width="44.58203125" style="77" bestFit="1" customWidth="1"/>
    <col min="10" max="10" width="13" style="77" bestFit="1" customWidth="1"/>
    <col min="11" max="16384" width="11" style="77"/>
  </cols>
  <sheetData>
    <row r="1" spans="1:9" ht="28" thickBot="1" x14ac:dyDescent="0.6">
      <c r="A1" s="414" t="s">
        <v>44</v>
      </c>
      <c r="B1" s="415"/>
      <c r="C1" s="415"/>
      <c r="D1" s="76"/>
      <c r="H1" s="77"/>
    </row>
    <row r="2" spans="1:9" ht="28" thickBot="1" x14ac:dyDescent="0.6">
      <c r="A2" s="78" t="s">
        <v>45</v>
      </c>
      <c r="B2" s="78" t="s">
        <v>48</v>
      </c>
      <c r="C2" s="79" t="s">
        <v>46</v>
      </c>
      <c r="D2" s="76"/>
      <c r="H2" s="77"/>
    </row>
    <row r="3" spans="1:9" x14ac:dyDescent="0.55000000000000004">
      <c r="A3" s="351"/>
      <c r="B3" s="351"/>
      <c r="C3" s="352"/>
      <c r="D3" s="76"/>
      <c r="H3" s="77"/>
    </row>
    <row r="4" spans="1:9" ht="137.5" x14ac:dyDescent="0.55000000000000004">
      <c r="A4" s="80" t="s">
        <v>47</v>
      </c>
      <c r="B4" s="81" t="s">
        <v>1</v>
      </c>
      <c r="C4" s="81" t="s">
        <v>61</v>
      </c>
      <c r="H4" s="77"/>
    </row>
    <row r="5" spans="1:9" ht="55" x14ac:dyDescent="0.55000000000000004">
      <c r="A5" s="80" t="s">
        <v>135</v>
      </c>
      <c r="B5" s="82" t="s">
        <v>0</v>
      </c>
      <c r="C5" s="82" t="s">
        <v>131</v>
      </c>
      <c r="H5" s="77"/>
    </row>
    <row r="6" spans="1:9" ht="55" x14ac:dyDescent="0.55000000000000004">
      <c r="A6" s="80" t="s">
        <v>136</v>
      </c>
      <c r="B6" s="82" t="s">
        <v>3</v>
      </c>
      <c r="C6" s="82" t="s">
        <v>60</v>
      </c>
      <c r="H6" s="77"/>
    </row>
    <row r="7" spans="1:9" ht="28" thickBot="1" x14ac:dyDescent="0.6">
      <c r="A7" s="83" t="s">
        <v>178</v>
      </c>
    </row>
    <row r="10" spans="1:9" ht="28" thickBot="1" x14ac:dyDescent="0.6"/>
    <row r="11" spans="1:9" ht="28" thickBot="1" x14ac:dyDescent="0.6">
      <c r="A11" s="414" t="s">
        <v>40</v>
      </c>
      <c r="B11" s="415"/>
      <c r="C11" s="415"/>
      <c r="D11" s="415"/>
      <c r="E11" s="415"/>
      <c r="F11" s="415"/>
      <c r="G11" s="416"/>
    </row>
    <row r="12" spans="1:9" ht="28" thickBot="1" x14ac:dyDescent="0.6">
      <c r="A12" s="78" t="s">
        <v>36</v>
      </c>
      <c r="B12" s="76"/>
      <c r="C12" s="84" t="s">
        <v>132</v>
      </c>
      <c r="D12" s="85" t="s">
        <v>133</v>
      </c>
      <c r="E12" s="85" t="s">
        <v>134</v>
      </c>
      <c r="F12" s="86" t="s">
        <v>125</v>
      </c>
      <c r="G12" s="87" t="s">
        <v>126</v>
      </c>
      <c r="H12" s="88"/>
      <c r="I12" s="89" t="s">
        <v>42</v>
      </c>
    </row>
    <row r="13" spans="1:9" x14ac:dyDescent="0.55000000000000004">
      <c r="A13" s="90" t="s">
        <v>132</v>
      </c>
      <c r="C13" s="91" t="s">
        <v>5</v>
      </c>
      <c r="D13" s="92" t="s">
        <v>21</v>
      </c>
      <c r="E13" s="92" t="s">
        <v>5</v>
      </c>
      <c r="F13" s="96" t="s">
        <v>5</v>
      </c>
      <c r="G13" s="96" t="s">
        <v>5</v>
      </c>
      <c r="I13" s="93" t="s">
        <v>37</v>
      </c>
    </row>
    <row r="14" spans="1:9" ht="28" thickBot="1" x14ac:dyDescent="0.6">
      <c r="A14" s="90" t="s">
        <v>133</v>
      </c>
      <c r="C14" s="94" t="s">
        <v>4</v>
      </c>
      <c r="D14" s="95" t="s">
        <v>22</v>
      </c>
      <c r="E14" s="95" t="s">
        <v>4</v>
      </c>
      <c r="F14" s="96" t="s">
        <v>4</v>
      </c>
      <c r="G14" s="96" t="s">
        <v>4</v>
      </c>
      <c r="I14" s="97" t="s">
        <v>38</v>
      </c>
    </row>
    <row r="15" spans="1:9" x14ac:dyDescent="0.55000000000000004">
      <c r="A15" s="90" t="s">
        <v>134</v>
      </c>
      <c r="C15" s="94" t="s">
        <v>6</v>
      </c>
      <c r="D15" s="95" t="s">
        <v>23</v>
      </c>
      <c r="E15" s="95" t="s">
        <v>6</v>
      </c>
      <c r="F15" s="96" t="s">
        <v>6</v>
      </c>
      <c r="G15" s="96" t="s">
        <v>6</v>
      </c>
    </row>
    <row r="16" spans="1:9" x14ac:dyDescent="0.55000000000000004">
      <c r="A16" s="98" t="s">
        <v>125</v>
      </c>
      <c r="C16" s="94" t="s">
        <v>7</v>
      </c>
      <c r="D16" s="95" t="s">
        <v>24</v>
      </c>
      <c r="E16" s="95" t="s">
        <v>7</v>
      </c>
      <c r="F16" s="96" t="s">
        <v>7</v>
      </c>
      <c r="G16" s="96" t="s">
        <v>7</v>
      </c>
    </row>
    <row r="17" spans="1:9" ht="28" thickBot="1" x14ac:dyDescent="0.6">
      <c r="A17" s="83" t="s">
        <v>126</v>
      </c>
      <c r="C17" s="94" t="s">
        <v>2</v>
      </c>
      <c r="D17" s="95" t="s">
        <v>25</v>
      </c>
      <c r="E17" s="95" t="s">
        <v>2</v>
      </c>
      <c r="F17" s="96" t="s">
        <v>2</v>
      </c>
      <c r="G17" s="96" t="s">
        <v>2</v>
      </c>
    </row>
    <row r="18" spans="1:9" x14ac:dyDescent="0.55000000000000004">
      <c r="A18" s="101"/>
      <c r="C18" s="94" t="s">
        <v>181</v>
      </c>
      <c r="D18" s="95" t="s">
        <v>26</v>
      </c>
      <c r="E18" s="95" t="s">
        <v>8</v>
      </c>
      <c r="F18" s="96" t="s">
        <v>8</v>
      </c>
      <c r="G18" s="96" t="s">
        <v>8</v>
      </c>
    </row>
    <row r="19" spans="1:9" x14ac:dyDescent="0.55000000000000004">
      <c r="A19" s="101"/>
      <c r="C19" s="94" t="s">
        <v>183</v>
      </c>
      <c r="D19" s="95" t="s">
        <v>27</v>
      </c>
      <c r="E19" s="95" t="s">
        <v>9</v>
      </c>
      <c r="F19" s="96" t="s">
        <v>9</v>
      </c>
      <c r="G19" s="96" t="s">
        <v>9</v>
      </c>
    </row>
    <row r="20" spans="1:9" x14ac:dyDescent="0.55000000000000004">
      <c r="A20" s="101"/>
      <c r="C20" s="94" t="s">
        <v>182</v>
      </c>
      <c r="D20" s="95" t="s">
        <v>28</v>
      </c>
      <c r="E20" s="95" t="s">
        <v>10</v>
      </c>
      <c r="F20" s="96" t="s">
        <v>10</v>
      </c>
      <c r="G20" s="96" t="s">
        <v>10</v>
      </c>
    </row>
    <row r="21" spans="1:9" x14ac:dyDescent="0.55000000000000004">
      <c r="C21" s="94" t="s">
        <v>8</v>
      </c>
      <c r="D21" s="95" t="s">
        <v>29</v>
      </c>
      <c r="E21" s="95" t="s">
        <v>11</v>
      </c>
      <c r="F21" s="96" t="s">
        <v>11</v>
      </c>
      <c r="G21" s="96" t="s">
        <v>11</v>
      </c>
    </row>
    <row r="22" spans="1:9" x14ac:dyDescent="0.55000000000000004">
      <c r="C22" s="94" t="s">
        <v>9</v>
      </c>
      <c r="D22" s="95" t="s">
        <v>30</v>
      </c>
      <c r="E22" s="95" t="s">
        <v>12</v>
      </c>
      <c r="F22" s="96" t="s">
        <v>12</v>
      </c>
      <c r="G22" s="96" t="s">
        <v>12</v>
      </c>
    </row>
    <row r="23" spans="1:9" x14ac:dyDescent="0.55000000000000004">
      <c r="C23" s="94" t="s">
        <v>10</v>
      </c>
      <c r="D23" s="95" t="s">
        <v>31</v>
      </c>
      <c r="E23" s="95" t="s">
        <v>13</v>
      </c>
      <c r="F23" s="103" t="s">
        <v>13</v>
      </c>
      <c r="G23" s="103" t="s">
        <v>13</v>
      </c>
    </row>
    <row r="24" spans="1:9" x14ac:dyDescent="0.55000000000000004">
      <c r="C24" s="94" t="s">
        <v>11</v>
      </c>
      <c r="D24" s="95" t="s">
        <v>32</v>
      </c>
      <c r="E24" s="95"/>
      <c r="F24" s="104"/>
      <c r="G24" s="104"/>
    </row>
    <row r="25" spans="1:9" x14ac:dyDescent="0.55000000000000004">
      <c r="C25" s="94" t="s">
        <v>12</v>
      </c>
      <c r="D25" s="95" t="s">
        <v>33</v>
      </c>
      <c r="E25" s="95"/>
      <c r="F25" s="104"/>
      <c r="G25" s="104"/>
    </row>
    <row r="26" spans="1:9" ht="28" thickBot="1" x14ac:dyDescent="0.6">
      <c r="C26" s="99" t="s">
        <v>13</v>
      </c>
      <c r="D26" s="95" t="s">
        <v>34</v>
      </c>
      <c r="E26" s="100"/>
      <c r="F26" s="105"/>
      <c r="G26" s="105"/>
    </row>
    <row r="27" spans="1:9" x14ac:dyDescent="0.55000000000000004">
      <c r="C27" s="101"/>
      <c r="D27" s="102" t="s">
        <v>35</v>
      </c>
      <c r="E27" s="101"/>
    </row>
    <row r="28" spans="1:9" x14ac:dyDescent="0.55000000000000004">
      <c r="C28" s="101"/>
      <c r="D28" s="90"/>
      <c r="E28" s="101"/>
    </row>
    <row r="29" spans="1:9" x14ac:dyDescent="0.55000000000000004">
      <c r="C29" s="101"/>
      <c r="D29" s="90"/>
      <c r="E29" s="101"/>
    </row>
    <row r="30" spans="1:9" ht="28" thickBot="1" x14ac:dyDescent="0.6">
      <c r="C30" s="101"/>
      <c r="D30" s="83"/>
      <c r="E30" s="101"/>
    </row>
    <row r="31" spans="1:9" ht="28" thickBot="1" x14ac:dyDescent="0.6">
      <c r="C31" s="101"/>
      <c r="D31" s="101"/>
      <c r="E31" s="101"/>
    </row>
    <row r="32" spans="1:9" ht="28" thickBot="1" x14ac:dyDescent="0.6">
      <c r="A32" s="414" t="s">
        <v>41</v>
      </c>
      <c r="B32" s="415"/>
      <c r="C32" s="415"/>
      <c r="D32" s="415"/>
      <c r="E32" s="415"/>
      <c r="F32" s="415"/>
      <c r="G32" s="416"/>
      <c r="I32" s="106"/>
    </row>
    <row r="33" spans="1:9" x14ac:dyDescent="0.55000000000000004">
      <c r="A33" s="107" t="s">
        <v>39</v>
      </c>
      <c r="B33" s="108" t="s">
        <v>17</v>
      </c>
      <c r="C33" s="108" t="s">
        <v>16</v>
      </c>
      <c r="D33" s="108" t="s">
        <v>20</v>
      </c>
      <c r="E33" s="108" t="s">
        <v>18</v>
      </c>
      <c r="F33" s="108" t="s">
        <v>15</v>
      </c>
      <c r="G33" s="109" t="s">
        <v>19</v>
      </c>
      <c r="H33" s="110"/>
      <c r="I33" s="111"/>
    </row>
    <row r="34" spans="1:9" x14ac:dyDescent="0.55000000000000004">
      <c r="A34" s="94" t="s">
        <v>3</v>
      </c>
      <c r="B34" s="112">
        <v>35329.437657000002</v>
      </c>
      <c r="C34" s="112">
        <v>41108</v>
      </c>
      <c r="D34" s="113">
        <v>23.9</v>
      </c>
      <c r="E34" s="112">
        <v>46707.5</v>
      </c>
      <c r="F34" s="112">
        <v>54950</v>
      </c>
      <c r="G34" s="114">
        <v>31.95</v>
      </c>
      <c r="H34" s="115"/>
      <c r="I34" s="106"/>
    </row>
    <row r="35" spans="1:9" x14ac:dyDescent="0.55000000000000004">
      <c r="A35" s="94" t="s">
        <v>0</v>
      </c>
      <c r="B35" s="112">
        <v>44008.980786000007</v>
      </c>
      <c r="C35" s="112">
        <v>56381.599999999999</v>
      </c>
      <c r="D35" s="113">
        <v>32.78</v>
      </c>
      <c r="E35" s="112">
        <v>64063.65</v>
      </c>
      <c r="F35" s="112">
        <v>75370.399999999994</v>
      </c>
      <c r="G35" s="114">
        <v>43.82</v>
      </c>
      <c r="H35" s="115"/>
      <c r="I35" s="106"/>
    </row>
    <row r="36" spans="1:9" ht="28" thickBot="1" x14ac:dyDescent="0.6">
      <c r="A36" s="99" t="s">
        <v>1</v>
      </c>
      <c r="B36" s="116">
        <v>56293.146585000002</v>
      </c>
      <c r="C36" s="116">
        <v>65669.600000000006</v>
      </c>
      <c r="D36" s="117">
        <v>38.18</v>
      </c>
      <c r="E36" s="116">
        <v>74626.599999999991</v>
      </c>
      <c r="F36" s="116">
        <v>87788.800000000003</v>
      </c>
      <c r="G36" s="118">
        <v>51.04</v>
      </c>
      <c r="H36" s="115"/>
    </row>
    <row r="38" spans="1:9" ht="28" thickBot="1" x14ac:dyDescent="0.6">
      <c r="H38" s="77"/>
    </row>
    <row r="39" spans="1:9" ht="28" thickBot="1" x14ac:dyDescent="0.6">
      <c r="A39" s="414" t="s">
        <v>14</v>
      </c>
      <c r="B39" s="416"/>
      <c r="C39" s="76"/>
      <c r="D39" s="76"/>
      <c r="E39" s="76"/>
      <c r="F39" s="76"/>
      <c r="G39" s="76"/>
      <c r="H39" s="77"/>
    </row>
    <row r="40" spans="1:9" x14ac:dyDescent="0.55000000000000004">
      <c r="A40" s="119">
        <v>23.9</v>
      </c>
      <c r="B40" s="120" t="s">
        <v>109</v>
      </c>
      <c r="H40" s="77"/>
    </row>
    <row r="41" spans="1:9" x14ac:dyDescent="0.55000000000000004">
      <c r="A41" s="121">
        <v>31.95</v>
      </c>
      <c r="B41" s="122" t="s">
        <v>110</v>
      </c>
      <c r="H41" s="77"/>
    </row>
    <row r="42" spans="1:9" x14ac:dyDescent="0.55000000000000004">
      <c r="A42" s="121">
        <v>32.78</v>
      </c>
      <c r="B42" s="122" t="s">
        <v>111</v>
      </c>
      <c r="H42" s="77"/>
    </row>
    <row r="43" spans="1:9" x14ac:dyDescent="0.55000000000000004">
      <c r="A43" s="121">
        <v>43.82</v>
      </c>
      <c r="B43" s="122" t="s">
        <v>112</v>
      </c>
      <c r="H43" s="77"/>
    </row>
    <row r="44" spans="1:9" x14ac:dyDescent="0.55000000000000004">
      <c r="A44" s="121">
        <v>38.18</v>
      </c>
      <c r="B44" s="122" t="s">
        <v>113</v>
      </c>
      <c r="H44" s="77"/>
    </row>
    <row r="45" spans="1:9" x14ac:dyDescent="0.55000000000000004">
      <c r="A45" s="121">
        <v>51.04</v>
      </c>
      <c r="B45" s="122" t="s">
        <v>114</v>
      </c>
      <c r="H45" s="77"/>
    </row>
  </sheetData>
  <mergeCells count="4">
    <mergeCell ref="A1:C1"/>
    <mergeCell ref="A11:G11"/>
    <mergeCell ref="A32:G32"/>
    <mergeCell ref="A39:B39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34"/>
  <sheetViews>
    <sheetView showGridLines="0" zoomScale="85" zoomScaleNormal="85" workbookViewId="0">
      <selection activeCell="A16" sqref="A16"/>
    </sheetView>
  </sheetViews>
  <sheetFormatPr baseColWidth="10" defaultRowHeight="14" x14ac:dyDescent="0.3"/>
  <cols>
    <col min="1" max="1" width="42.33203125" bestFit="1" customWidth="1"/>
    <col min="2" max="2" width="124.5" bestFit="1" customWidth="1"/>
    <col min="3" max="3" width="45.08203125" bestFit="1" customWidth="1"/>
    <col min="4" max="4" width="29.25" bestFit="1" customWidth="1"/>
  </cols>
  <sheetData>
    <row r="1" spans="1:4" x14ac:dyDescent="0.3">
      <c r="A1" s="8" t="s">
        <v>49</v>
      </c>
      <c r="B1" s="8" t="s">
        <v>50</v>
      </c>
      <c r="C1" s="8" t="s">
        <v>52</v>
      </c>
      <c r="D1" s="8" t="s">
        <v>51</v>
      </c>
    </row>
    <row r="2" spans="1:4" x14ac:dyDescent="0.3">
      <c r="A2" t="s">
        <v>53</v>
      </c>
      <c r="B2" t="s">
        <v>43</v>
      </c>
      <c r="C2" t="str">
        <f t="shared" ref="C2:C9" si="0">LEFT(A2)&amp;LEFT(B2)</f>
        <v>KW</v>
      </c>
      <c r="D2" t="s">
        <v>1</v>
      </c>
    </row>
    <row r="3" spans="1:4" x14ac:dyDescent="0.3">
      <c r="A3" t="s">
        <v>56</v>
      </c>
      <c r="B3" t="s">
        <v>43</v>
      </c>
      <c r="C3" s="8" t="str">
        <f t="shared" si="0"/>
        <v>MW</v>
      </c>
      <c r="D3" s="8" t="s">
        <v>1</v>
      </c>
    </row>
    <row r="4" spans="1:4" x14ac:dyDescent="0.3">
      <c r="A4" t="s">
        <v>53</v>
      </c>
      <c r="B4" t="s">
        <v>54</v>
      </c>
      <c r="C4" s="8" t="str">
        <f t="shared" si="0"/>
        <v>KF</v>
      </c>
      <c r="D4" t="s">
        <v>0</v>
      </c>
    </row>
    <row r="5" spans="1:4" x14ac:dyDescent="0.3">
      <c r="A5" t="s">
        <v>57</v>
      </c>
      <c r="B5" t="s">
        <v>54</v>
      </c>
      <c r="C5" s="8" t="str">
        <f t="shared" si="0"/>
        <v>CF</v>
      </c>
      <c r="D5" s="8" t="s">
        <v>0</v>
      </c>
    </row>
    <row r="6" spans="1:4" x14ac:dyDescent="0.3">
      <c r="A6" t="s">
        <v>58</v>
      </c>
      <c r="B6" t="s">
        <v>54</v>
      </c>
      <c r="C6" s="8" t="str">
        <f t="shared" si="0"/>
        <v>AF</v>
      </c>
      <c r="D6" s="8" t="s">
        <v>0</v>
      </c>
    </row>
    <row r="7" spans="1:4" x14ac:dyDescent="0.3">
      <c r="A7" t="s">
        <v>56</v>
      </c>
      <c r="B7" t="s">
        <v>54</v>
      </c>
      <c r="C7" s="8" t="str">
        <f t="shared" si="0"/>
        <v>MF</v>
      </c>
      <c r="D7" s="8" t="s">
        <v>0</v>
      </c>
    </row>
    <row r="8" spans="1:4" x14ac:dyDescent="0.3">
      <c r="A8" t="s">
        <v>58</v>
      </c>
      <c r="B8" t="s">
        <v>55</v>
      </c>
      <c r="C8" s="8" t="str">
        <f t="shared" si="0"/>
        <v>AM</v>
      </c>
      <c r="D8" t="s">
        <v>3</v>
      </c>
    </row>
    <row r="9" spans="1:4" x14ac:dyDescent="0.3">
      <c r="A9" t="s">
        <v>56</v>
      </c>
      <c r="B9" t="s">
        <v>55</v>
      </c>
      <c r="C9" s="8" t="str">
        <f t="shared" si="0"/>
        <v>MM</v>
      </c>
      <c r="D9" s="8" t="s">
        <v>3</v>
      </c>
    </row>
    <row r="17" spans="1:3" x14ac:dyDescent="0.3">
      <c r="A17" s="32" t="s">
        <v>59</v>
      </c>
    </row>
    <row r="18" spans="1:3" x14ac:dyDescent="0.3">
      <c r="A18" s="32" t="str">
        <f>LEFT('Zuordnung KjE-Satz'!E16)&amp;LEFT('Zuordnung KjE-Satz'!E18)</f>
        <v/>
      </c>
    </row>
    <row r="21" spans="1:3" x14ac:dyDescent="0.3">
      <c r="A21" t="s">
        <v>96</v>
      </c>
      <c r="B21" s="31" t="s">
        <v>86</v>
      </c>
      <c r="C21" t="s">
        <v>98</v>
      </c>
    </row>
    <row r="22" spans="1:3" x14ac:dyDescent="0.3">
      <c r="A22" t="s">
        <v>87</v>
      </c>
      <c r="B22" s="33">
        <f>+'Januar 2019'!C41</f>
        <v>60</v>
      </c>
      <c r="C22" s="25">
        <f>+'Januar 2019'!C43</f>
        <v>0</v>
      </c>
    </row>
    <row r="23" spans="1:3" x14ac:dyDescent="0.3">
      <c r="A23" s="8" t="s">
        <v>88</v>
      </c>
      <c r="B23" s="33">
        <f>+'Februar 2019'!C38</f>
        <v>40</v>
      </c>
      <c r="C23" s="25">
        <f>+'Februar 2019'!C40</f>
        <v>0</v>
      </c>
    </row>
    <row r="24" spans="1:3" x14ac:dyDescent="0.3">
      <c r="A24" s="8" t="s">
        <v>89</v>
      </c>
      <c r="B24" s="33">
        <f>+'März 2019'!C41</f>
        <v>0</v>
      </c>
      <c r="C24" s="25">
        <f>+'März 2019'!C43</f>
        <v>0</v>
      </c>
    </row>
    <row r="25" spans="1:3" x14ac:dyDescent="0.3">
      <c r="A25" s="8" t="s">
        <v>90</v>
      </c>
      <c r="B25" s="33">
        <f>+'April 2019'!C40</f>
        <v>0</v>
      </c>
      <c r="C25" s="25">
        <f>+'April 2019'!C42</f>
        <v>0</v>
      </c>
    </row>
    <row r="26" spans="1:3" x14ac:dyDescent="0.3">
      <c r="A26" s="8" t="s">
        <v>91</v>
      </c>
      <c r="B26" s="33">
        <f>+'Mai 2019'!C42</f>
        <v>0</v>
      </c>
      <c r="C26" s="25">
        <f>+'Mai 2019'!C43</f>
        <v>0</v>
      </c>
    </row>
    <row r="27" spans="1:3" x14ac:dyDescent="0.3">
      <c r="A27" s="8" t="s">
        <v>92</v>
      </c>
      <c r="B27" s="33">
        <f>+'Juni 2019'!C40</f>
        <v>0</v>
      </c>
      <c r="C27" s="25">
        <f>+'Juni 2019'!C42</f>
        <v>0</v>
      </c>
    </row>
    <row r="28" spans="1:3" x14ac:dyDescent="0.3">
      <c r="A28" s="8" t="s">
        <v>93</v>
      </c>
      <c r="B28" s="33">
        <f>+'Juli 2019'!C41</f>
        <v>0</v>
      </c>
      <c r="C28" s="25">
        <f>+'Juli 2019'!C43</f>
        <v>0</v>
      </c>
    </row>
    <row r="29" spans="1:3" x14ac:dyDescent="0.3">
      <c r="A29" s="8" t="s">
        <v>94</v>
      </c>
      <c r="B29" s="33">
        <f>+'August 2019'!C41</f>
        <v>0</v>
      </c>
      <c r="C29" s="25">
        <f>+'August 2019'!C43</f>
        <v>0</v>
      </c>
    </row>
    <row r="30" spans="1:3" x14ac:dyDescent="0.3">
      <c r="A30" s="8" t="s">
        <v>95</v>
      </c>
      <c r="B30" s="33">
        <f>+'September 2019'!C40</f>
        <v>0</v>
      </c>
      <c r="C30" s="25">
        <f>+'September 2019'!C42</f>
        <v>0</v>
      </c>
    </row>
    <row r="31" spans="1:3" x14ac:dyDescent="0.3">
      <c r="A31" s="8" t="s">
        <v>74</v>
      </c>
      <c r="B31" s="33">
        <f>+'Oktober 2019'!C41</f>
        <v>0</v>
      </c>
      <c r="C31" s="25">
        <f>+'Oktober 2019'!C43</f>
        <v>0</v>
      </c>
    </row>
    <row r="32" spans="1:3" x14ac:dyDescent="0.3">
      <c r="A32" s="8" t="s">
        <v>75</v>
      </c>
      <c r="B32" s="33">
        <f>+'November 2019'!C40</f>
        <v>0</v>
      </c>
      <c r="C32" s="25">
        <f>+'November 2019'!C42</f>
        <v>0</v>
      </c>
    </row>
    <row r="33" spans="1:3" x14ac:dyDescent="0.3">
      <c r="A33" s="8" t="s">
        <v>76</v>
      </c>
      <c r="B33" s="33">
        <f>+'Dezember 2019'!C41</f>
        <v>0</v>
      </c>
      <c r="C33" s="25">
        <f>+'Dezember 2019'!C43</f>
        <v>0</v>
      </c>
    </row>
    <row r="34" spans="1:3" x14ac:dyDescent="0.3">
      <c r="A34" s="8" t="s">
        <v>97</v>
      </c>
      <c r="B34" s="33">
        <f>SUBTOTAL(109,Tabelle1[Summe Produktivstunden])</f>
        <v>100</v>
      </c>
      <c r="C34" s="25">
        <f>SUBTOTAL(109,Tabelle1[[Summe der abgerechneten Personalausgaben ]])</f>
        <v>0</v>
      </c>
    </row>
  </sheetData>
  <pageMargins left="0.7" right="0.7" top="0.78740157499999996" bottom="0.78740157499999996" header="0.3" footer="0.3"/>
  <pageSetup paperSize="9" orientation="portrait" horizontalDpi="0" verticalDpi="0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46"/>
  <sheetViews>
    <sheetView showGridLines="0" topLeftCell="A10" zoomScale="160" zoomScaleNormal="160" workbookViewId="0">
      <selection activeCell="F41" sqref="F41"/>
    </sheetView>
  </sheetViews>
  <sheetFormatPr baseColWidth="10" defaultRowHeight="14" x14ac:dyDescent="0.3"/>
  <cols>
    <col min="1" max="1" width="3.33203125" bestFit="1" customWidth="1"/>
    <col min="2" max="2" width="17.33203125" customWidth="1"/>
    <col min="3" max="3" width="14.83203125" bestFit="1" customWidth="1"/>
    <col min="4" max="4" width="2.33203125" customWidth="1"/>
    <col min="5" max="5" width="20.25" customWidth="1"/>
    <col min="6" max="6" width="14.5" customWidth="1"/>
  </cols>
  <sheetData>
    <row r="1" spans="1:9" ht="28.5" thickBot="1" x14ac:dyDescent="0.35">
      <c r="A1" s="418" t="s">
        <v>62</v>
      </c>
      <c r="B1" s="419"/>
      <c r="C1" s="419"/>
      <c r="D1" s="419"/>
      <c r="E1" s="419"/>
      <c r="F1" s="419"/>
      <c r="G1" s="420"/>
    </row>
    <row r="2" spans="1:9" ht="28" x14ac:dyDescent="0.3">
      <c r="A2" s="10"/>
      <c r="B2" s="10"/>
      <c r="C2" s="10"/>
      <c r="D2" s="10"/>
      <c r="E2" s="10"/>
      <c r="F2" s="10"/>
      <c r="G2" s="10"/>
    </row>
    <row r="3" spans="1:9" x14ac:dyDescent="0.3">
      <c r="A3" s="421" t="s">
        <v>63</v>
      </c>
      <c r="B3" s="421"/>
      <c r="C3" s="62">
        <f>+'Zuordnung KjE-Satz'!C18:C18</f>
        <v>0</v>
      </c>
      <c r="D3" s="62"/>
      <c r="E3" s="62"/>
      <c r="F3" s="62"/>
      <c r="G3" s="62"/>
      <c r="H3" s="8"/>
      <c r="I3" s="8"/>
    </row>
    <row r="4" spans="1:9" x14ac:dyDescent="0.3">
      <c r="A4" s="422" t="s">
        <v>64</v>
      </c>
      <c r="B4" s="422"/>
      <c r="C4" s="62">
        <f>+'Zuordnung KjE-Satz'!C20:D20</f>
        <v>0</v>
      </c>
      <c r="D4" s="62"/>
      <c r="E4" s="62"/>
      <c r="F4" s="62"/>
      <c r="G4" s="62"/>
      <c r="H4" s="8"/>
      <c r="I4" s="8"/>
    </row>
    <row r="5" spans="1:9" x14ac:dyDescent="0.3">
      <c r="A5" s="421" t="s">
        <v>118</v>
      </c>
      <c r="B5" s="421"/>
      <c r="C5" s="62">
        <f>+'Zuordnung KjE-Satz'!C16:C16</f>
        <v>0</v>
      </c>
      <c r="D5" s="60"/>
      <c r="E5" s="62"/>
      <c r="F5" s="62"/>
      <c r="G5" s="62"/>
      <c r="H5" s="8"/>
      <c r="I5" s="8"/>
    </row>
    <row r="6" spans="1:9" x14ac:dyDescent="0.3">
      <c r="A6" s="13"/>
      <c r="B6" s="13"/>
      <c r="C6" s="4"/>
      <c r="D6" s="4"/>
      <c r="E6" s="4"/>
      <c r="F6" s="4"/>
      <c r="G6" s="4"/>
    </row>
    <row r="7" spans="1:9" ht="28" x14ac:dyDescent="0.3">
      <c r="A7" s="51" t="s">
        <v>108</v>
      </c>
      <c r="B7" s="51"/>
      <c r="C7" s="69" t="e">
        <f>+'Zuordnung KjE-Satz'!#REF!</f>
        <v>#REF!</v>
      </c>
      <c r="D7" s="4"/>
      <c r="E7" s="48" t="s">
        <v>119</v>
      </c>
      <c r="F7" s="56">
        <f>+'Zuordnung KjE-Satz'!D25</f>
        <v>0</v>
      </c>
      <c r="G7" s="57"/>
    </row>
    <row r="8" spans="1:9" x14ac:dyDescent="0.3">
      <c r="A8" s="8"/>
      <c r="B8" s="8"/>
      <c r="C8" s="8"/>
      <c r="D8" s="4"/>
      <c r="E8" s="8"/>
      <c r="F8" s="8"/>
      <c r="G8" s="8"/>
    </row>
    <row r="9" spans="1:9" ht="28" x14ac:dyDescent="0.3">
      <c r="A9" s="423" t="str">
        <f>+'Kalender 2019'!A1</f>
        <v>Januar 2019</v>
      </c>
      <c r="B9" s="424"/>
      <c r="C9" s="70" t="s">
        <v>65</v>
      </c>
      <c r="D9" s="4"/>
      <c r="E9" s="75" t="s">
        <v>115</v>
      </c>
      <c r="F9" s="59">
        <f>+'Zuordnung KjE-Satz'!$C$47</f>
        <v>0</v>
      </c>
      <c r="G9" s="60"/>
    </row>
    <row r="10" spans="1:9" x14ac:dyDescent="0.3">
      <c r="A10" s="17" t="str">
        <f>+'Kalender 2019'!$B2</f>
        <v>Di</v>
      </c>
      <c r="B10" s="18">
        <f>+'Kalender 2019'!$A2</f>
        <v>43466</v>
      </c>
      <c r="C10" s="45">
        <v>5</v>
      </c>
      <c r="D10" s="19"/>
      <c r="E10" s="1"/>
      <c r="F10" s="1"/>
      <c r="G10" s="1"/>
    </row>
    <row r="11" spans="1:9" x14ac:dyDescent="0.3">
      <c r="A11" s="17" t="str">
        <f>+'Kalender 2019'!$B3</f>
        <v>Mi</v>
      </c>
      <c r="B11" s="18">
        <f>+'Kalender 2019'!$A3</f>
        <v>43467</v>
      </c>
      <c r="C11" s="49">
        <v>0</v>
      </c>
      <c r="D11" s="20"/>
      <c r="E11" s="422" t="s">
        <v>66</v>
      </c>
      <c r="F11" s="425" t="str">
        <f>+'Zuordnung KjE-Satz'!$B$29</f>
        <v>Mittlerer Dienst</v>
      </c>
      <c r="G11" s="425"/>
    </row>
    <row r="12" spans="1:9" x14ac:dyDescent="0.3">
      <c r="A12" s="17" t="str">
        <f>+'Kalender 2019'!$B4</f>
        <v>Do</v>
      </c>
      <c r="B12" s="18">
        <f>+'Kalender 2019'!$A4</f>
        <v>43468</v>
      </c>
      <c r="C12" s="45">
        <v>10</v>
      </c>
      <c r="D12" s="19"/>
      <c r="E12" s="422"/>
      <c r="F12" s="425"/>
      <c r="G12" s="425"/>
    </row>
    <row r="13" spans="1:9" x14ac:dyDescent="0.3">
      <c r="A13" s="17" t="str">
        <f>+'Kalender 2019'!$B5</f>
        <v>Fr</v>
      </c>
      <c r="B13" s="21">
        <f>+'Kalender 2019'!$A5</f>
        <v>43469</v>
      </c>
      <c r="C13" s="45">
        <v>0</v>
      </c>
      <c r="D13" s="19"/>
      <c r="E13" s="1"/>
      <c r="F13" s="1"/>
      <c r="G13" s="1"/>
    </row>
    <row r="14" spans="1:9" x14ac:dyDescent="0.3">
      <c r="A14" s="71" t="str">
        <f>+'Kalender 2019'!$B6</f>
        <v>Sa</v>
      </c>
      <c r="B14" s="72">
        <f>+'Kalender 2019'!$A6</f>
        <v>43470</v>
      </c>
      <c r="C14" s="73"/>
      <c r="D14" s="19"/>
      <c r="E14" s="429"/>
      <c r="F14" s="417"/>
      <c r="G14" s="417"/>
    </row>
    <row r="15" spans="1:9" x14ac:dyDescent="0.3">
      <c r="A15" s="71" t="str">
        <f>+'Kalender 2019'!$B7</f>
        <v>So</v>
      </c>
      <c r="B15" s="72">
        <f>+'Kalender 2019'!$A7</f>
        <v>43471</v>
      </c>
      <c r="C15" s="73"/>
      <c r="D15" s="19"/>
      <c r="E15" s="429"/>
      <c r="F15" s="417"/>
      <c r="G15" s="417"/>
    </row>
    <row r="16" spans="1:9" x14ac:dyDescent="0.3">
      <c r="A16" s="17" t="str">
        <f>+'Kalender 2019'!$B8</f>
        <v>Mo</v>
      </c>
      <c r="B16" s="18">
        <f>+'Kalender 2019'!$A8</f>
        <v>43472</v>
      </c>
      <c r="C16" s="45">
        <v>0</v>
      </c>
      <c r="D16" s="19"/>
      <c r="E16" s="1"/>
      <c r="F16" s="1"/>
      <c r="G16" s="1"/>
    </row>
    <row r="17" spans="1:7" x14ac:dyDescent="0.3">
      <c r="A17" s="17" t="str">
        <f>+'Kalender 2019'!$B9</f>
        <v>Di</v>
      </c>
      <c r="B17" s="18">
        <f>+'Kalender 2019'!$A9</f>
        <v>43473</v>
      </c>
      <c r="C17" s="45">
        <v>20</v>
      </c>
      <c r="D17" s="19"/>
      <c r="E17" s="1"/>
      <c r="F17" s="1"/>
      <c r="G17" s="1"/>
    </row>
    <row r="18" spans="1:7" x14ac:dyDescent="0.3">
      <c r="A18" s="17" t="str">
        <f>+'Kalender 2019'!$B10</f>
        <v>Mi</v>
      </c>
      <c r="B18" s="18">
        <f>+'Kalender 2019'!$A10</f>
        <v>43474</v>
      </c>
      <c r="C18" s="45">
        <v>0</v>
      </c>
      <c r="D18" s="19"/>
      <c r="E18" s="422" t="s">
        <v>105</v>
      </c>
      <c r="F18" s="56"/>
      <c r="G18" s="56"/>
    </row>
    <row r="19" spans="1:7" x14ac:dyDescent="0.3">
      <c r="A19" s="17" t="str">
        <f>+'Kalender 2019'!$B11</f>
        <v>Do</v>
      </c>
      <c r="B19" s="18">
        <f>+'Kalender 2019'!$A11</f>
        <v>43475</v>
      </c>
      <c r="C19" s="45">
        <v>0</v>
      </c>
      <c r="D19" s="19"/>
      <c r="E19" s="422"/>
      <c r="F19" s="56"/>
      <c r="G19" s="56"/>
    </row>
    <row r="20" spans="1:7" x14ac:dyDescent="0.3">
      <c r="A20" s="17" t="str">
        <f>+'Kalender 2019'!$B12</f>
        <v>Fr</v>
      </c>
      <c r="B20" s="18">
        <f>+'Kalender 2019'!$A12</f>
        <v>43476</v>
      </c>
      <c r="C20" s="45">
        <v>0</v>
      </c>
      <c r="D20" s="19"/>
      <c r="E20" s="422"/>
      <c r="F20" s="56">
        <f>Tabelle1!$B$22</f>
        <v>60</v>
      </c>
      <c r="G20" s="56"/>
    </row>
    <row r="21" spans="1:7" x14ac:dyDescent="0.3">
      <c r="A21" s="74" t="str">
        <f>+'Kalender 2019'!$B13</f>
        <v>Sa</v>
      </c>
      <c r="B21" s="72">
        <f>+'Kalender 2019'!$A13</f>
        <v>43477</v>
      </c>
      <c r="C21" s="73"/>
      <c r="D21" s="19"/>
      <c r="E21" s="422"/>
      <c r="F21" s="56"/>
      <c r="G21" s="56"/>
    </row>
    <row r="22" spans="1:7" x14ac:dyDescent="0.3">
      <c r="A22" s="74" t="str">
        <f>+'Kalender 2019'!$B14</f>
        <v>So</v>
      </c>
      <c r="B22" s="72">
        <f>+'Kalender 2019'!$A14</f>
        <v>43478</v>
      </c>
      <c r="C22" s="73"/>
      <c r="D22" s="19"/>
      <c r="E22" s="422"/>
      <c r="F22" s="56"/>
      <c r="G22" s="56"/>
    </row>
    <row r="23" spans="1:7" x14ac:dyDescent="0.3">
      <c r="A23" s="17" t="str">
        <f>+'Kalender 2019'!$B15</f>
        <v>Mo</v>
      </c>
      <c r="B23" s="18">
        <f>+'Kalender 2019'!$A15</f>
        <v>43479</v>
      </c>
      <c r="C23" s="45">
        <v>0</v>
      </c>
      <c r="D23" s="19"/>
      <c r="E23" s="1"/>
      <c r="F23" s="1"/>
      <c r="G23" s="1"/>
    </row>
    <row r="24" spans="1:7" x14ac:dyDescent="0.3">
      <c r="A24" s="17" t="str">
        <f>+'Kalender 2019'!$B16</f>
        <v>Di</v>
      </c>
      <c r="B24" s="18">
        <f>+'Kalender 2019'!$A16</f>
        <v>43480</v>
      </c>
      <c r="C24" s="45">
        <v>0</v>
      </c>
      <c r="D24" s="19"/>
      <c r="E24" s="1"/>
      <c r="F24" s="1"/>
      <c r="G24" s="1"/>
    </row>
    <row r="25" spans="1:7" ht="14.25" customHeight="1" x14ac:dyDescent="0.3">
      <c r="A25" s="17" t="str">
        <f>+'Kalender 2019'!$B17</f>
        <v>Mi</v>
      </c>
      <c r="B25" s="18">
        <f>+'Kalender 2019'!$A17</f>
        <v>43481</v>
      </c>
      <c r="C25" s="45">
        <v>0</v>
      </c>
      <c r="D25" s="19"/>
      <c r="E25" s="422" t="s">
        <v>106</v>
      </c>
      <c r="F25" s="56"/>
      <c r="G25" s="56"/>
    </row>
    <row r="26" spans="1:7" x14ac:dyDescent="0.3">
      <c r="A26" s="17" t="str">
        <f>+'Kalender 2019'!$B18</f>
        <v>Do</v>
      </c>
      <c r="B26" s="18">
        <f>+'Kalender 2019'!$A18</f>
        <v>43482</v>
      </c>
      <c r="C26" s="45">
        <v>0</v>
      </c>
      <c r="D26" s="19"/>
      <c r="E26" s="422"/>
      <c r="F26" s="56"/>
      <c r="G26" s="56"/>
    </row>
    <row r="27" spans="1:7" x14ac:dyDescent="0.3">
      <c r="A27" s="17" t="str">
        <f>+'Kalender 2019'!$B19</f>
        <v>Fr</v>
      </c>
      <c r="B27" s="18">
        <f>+'Kalender 2019'!$A19</f>
        <v>43483</v>
      </c>
      <c r="C27" s="45">
        <v>0</v>
      </c>
      <c r="D27" s="19"/>
      <c r="E27" s="422"/>
      <c r="F27" s="58">
        <f>Tabelle1!$C$22</f>
        <v>0</v>
      </c>
      <c r="G27" s="56"/>
    </row>
    <row r="28" spans="1:7" x14ac:dyDescent="0.3">
      <c r="A28" s="74" t="str">
        <f>+'Kalender 2019'!$B20</f>
        <v>Sa</v>
      </c>
      <c r="B28" s="72">
        <f>+'Kalender 2019'!$A20</f>
        <v>43484</v>
      </c>
      <c r="C28" s="73"/>
      <c r="D28" s="19"/>
      <c r="E28" s="422"/>
      <c r="F28" s="56"/>
      <c r="G28" s="56"/>
    </row>
    <row r="29" spans="1:7" x14ac:dyDescent="0.3">
      <c r="A29" s="74" t="str">
        <f>+'Kalender 2019'!$B21</f>
        <v>So</v>
      </c>
      <c r="B29" s="72">
        <f>+'Kalender 2019'!$A21</f>
        <v>43485</v>
      </c>
      <c r="C29" s="73"/>
      <c r="D29" s="19"/>
      <c r="E29" s="422"/>
      <c r="F29" s="56"/>
      <c r="G29" s="56"/>
    </row>
    <row r="30" spans="1:7" x14ac:dyDescent="0.3">
      <c r="A30" s="17" t="str">
        <f>+'Kalender 2019'!$B22</f>
        <v>Mo</v>
      </c>
      <c r="B30" s="18">
        <f>+'Kalender 2019'!$A22</f>
        <v>43486</v>
      </c>
      <c r="C30" s="45">
        <v>0</v>
      </c>
      <c r="D30" s="19"/>
      <c r="E30" s="1"/>
      <c r="F30" s="1"/>
      <c r="G30" s="1"/>
    </row>
    <row r="31" spans="1:7" x14ac:dyDescent="0.3">
      <c r="A31" s="17" t="str">
        <f>+'Kalender 2019'!$B23</f>
        <v>Di</v>
      </c>
      <c r="B31" s="18">
        <f>+'Kalender 2019'!$A23</f>
        <v>43487</v>
      </c>
      <c r="C31" s="45">
        <v>0</v>
      </c>
      <c r="D31" s="19"/>
      <c r="E31" s="1"/>
      <c r="F31" s="1"/>
      <c r="G31" s="1"/>
    </row>
    <row r="32" spans="1:7" ht="14.25" customHeight="1" x14ac:dyDescent="0.3">
      <c r="A32" s="17" t="str">
        <f>+'Kalender 2019'!$B24</f>
        <v>Mi</v>
      </c>
      <c r="B32" s="18">
        <f>+'Kalender 2019'!$A24</f>
        <v>43488</v>
      </c>
      <c r="C32" s="45">
        <v>22</v>
      </c>
      <c r="D32" s="19"/>
      <c r="E32" s="428" t="s">
        <v>107</v>
      </c>
      <c r="F32" s="56"/>
      <c r="G32" s="56"/>
    </row>
    <row r="33" spans="1:9" x14ac:dyDescent="0.3">
      <c r="A33" s="17" t="str">
        <f>+'Kalender 2019'!$B25</f>
        <v>Do</v>
      </c>
      <c r="B33" s="18">
        <f>+'Kalender 2019'!$A25</f>
        <v>43489</v>
      </c>
      <c r="C33" s="45">
        <v>0</v>
      </c>
      <c r="D33" s="19"/>
      <c r="E33" s="428"/>
      <c r="F33" s="56"/>
      <c r="G33" s="56"/>
    </row>
    <row r="34" spans="1:9" x14ac:dyDescent="0.3">
      <c r="A34" s="17" t="str">
        <f>+'Kalender 2019'!$B26</f>
        <v>Fr</v>
      </c>
      <c r="B34" s="18">
        <f>+'Kalender 2019'!$A26</f>
        <v>43490</v>
      </c>
      <c r="C34" s="45">
        <v>0</v>
      </c>
      <c r="D34" s="19"/>
      <c r="E34" s="428"/>
      <c r="F34" s="58">
        <f>+'Zuordnung KjE-Satz'!$C$51</f>
        <v>0</v>
      </c>
      <c r="G34" s="56"/>
    </row>
    <row r="35" spans="1:9" x14ac:dyDescent="0.3">
      <c r="A35" s="74" t="str">
        <f>+'Kalender 2019'!$B27</f>
        <v>Sa</v>
      </c>
      <c r="B35" s="72">
        <f>+'Kalender 2019'!$A27</f>
        <v>43491</v>
      </c>
      <c r="C35" s="73"/>
      <c r="D35" s="19"/>
      <c r="E35" s="428"/>
      <c r="F35" s="56"/>
      <c r="G35" s="56"/>
    </row>
    <row r="36" spans="1:9" x14ac:dyDescent="0.3">
      <c r="A36" s="74" t="str">
        <f>+'Kalender 2019'!$B28</f>
        <v>So</v>
      </c>
      <c r="B36" s="72">
        <f>+'Kalender 2019'!$A28</f>
        <v>43492</v>
      </c>
      <c r="C36" s="73"/>
      <c r="D36" s="19"/>
      <c r="E36" s="428"/>
      <c r="F36" s="56"/>
      <c r="G36" s="56"/>
    </row>
    <row r="37" spans="1:9" x14ac:dyDescent="0.3">
      <c r="A37" s="17" t="str">
        <f>+'Kalender 2019'!$B29</f>
        <v>Mo</v>
      </c>
      <c r="B37" s="18">
        <f>+'Kalender 2019'!$A29</f>
        <v>43493</v>
      </c>
      <c r="C37" s="45">
        <v>0</v>
      </c>
      <c r="D37" s="19"/>
      <c r="E37" s="8"/>
      <c r="F37" s="8"/>
      <c r="G37" s="8"/>
    </row>
    <row r="38" spans="1:9" x14ac:dyDescent="0.3">
      <c r="A38" s="17" t="str">
        <f>+'Kalender 2019'!$B30</f>
        <v>Di</v>
      </c>
      <c r="B38" s="18">
        <f>+'Kalender 2019'!$A30</f>
        <v>43494</v>
      </c>
      <c r="C38" s="45">
        <v>3</v>
      </c>
      <c r="D38" s="19"/>
      <c r="E38" s="8"/>
      <c r="F38" s="8"/>
      <c r="G38" s="8"/>
    </row>
    <row r="39" spans="1:9" x14ac:dyDescent="0.3">
      <c r="A39" s="17" t="str">
        <f>+'Kalender 2019'!$B31</f>
        <v>Mi</v>
      </c>
      <c r="B39" s="18">
        <f>+'Kalender 2019'!$A31</f>
        <v>43495</v>
      </c>
      <c r="C39" s="45">
        <v>0</v>
      </c>
      <c r="D39" s="19"/>
      <c r="E39" s="8"/>
      <c r="F39" s="8"/>
      <c r="G39" s="8"/>
    </row>
    <row r="40" spans="1:9" x14ac:dyDescent="0.3">
      <c r="A40" s="17" t="str">
        <f>+'Kalender 2019'!$B32</f>
        <v>Do</v>
      </c>
      <c r="B40" s="18">
        <f>+'Kalender 2019'!$A32</f>
        <v>43496</v>
      </c>
      <c r="C40" s="45">
        <v>0</v>
      </c>
      <c r="D40" s="19"/>
      <c r="E40" s="8"/>
      <c r="F40" s="8"/>
      <c r="G40" s="8"/>
      <c r="I40" s="9"/>
    </row>
    <row r="41" spans="1:9" x14ac:dyDescent="0.3">
      <c r="A41" s="426" t="s">
        <v>102</v>
      </c>
      <c r="B41" s="427"/>
      <c r="C41" s="68">
        <f>SUM(C10:C40)</f>
        <v>60</v>
      </c>
      <c r="D41" s="24"/>
      <c r="E41" s="2"/>
      <c r="F41" s="24"/>
      <c r="G41" s="8"/>
    </row>
    <row r="42" spans="1:9" x14ac:dyDescent="0.3">
      <c r="A42" s="8"/>
      <c r="B42" s="8"/>
      <c r="C42" s="8"/>
      <c r="D42" s="8"/>
      <c r="E42" s="8"/>
      <c r="F42" s="8"/>
      <c r="G42" s="8"/>
    </row>
    <row r="43" spans="1:9" x14ac:dyDescent="0.3">
      <c r="A43" s="51" t="s">
        <v>120</v>
      </c>
      <c r="B43" s="51"/>
      <c r="C43" s="55">
        <f>C41*F9</f>
        <v>0</v>
      </c>
      <c r="D43" s="67"/>
      <c r="E43" s="1"/>
      <c r="F43" s="1"/>
      <c r="G43" s="1"/>
    </row>
    <row r="44" spans="1:9" x14ac:dyDescent="0.3">
      <c r="A44" s="1"/>
      <c r="B44" s="1"/>
      <c r="C44" s="1"/>
      <c r="D44" s="1"/>
      <c r="E44" s="1"/>
      <c r="F44" s="1"/>
      <c r="G44" s="1"/>
    </row>
    <row r="45" spans="1:9" ht="42.75" customHeight="1" x14ac:dyDescent="0.3">
      <c r="A45" s="51" t="s">
        <v>103</v>
      </c>
      <c r="B45" s="51"/>
      <c r="C45" s="50"/>
      <c r="D45" s="1"/>
      <c r="E45" s="54" t="s">
        <v>104</v>
      </c>
      <c r="F45" s="61"/>
      <c r="G45" s="61"/>
      <c r="H45" s="1"/>
      <c r="I45" s="1"/>
    </row>
    <row r="46" spans="1:9" x14ac:dyDescent="0.3">
      <c r="A46" s="1"/>
      <c r="B46" s="1"/>
      <c r="C46" s="1"/>
      <c r="D46" s="1"/>
      <c r="E46" s="1"/>
      <c r="F46" s="1"/>
      <c r="G46" s="1"/>
    </row>
  </sheetData>
  <mergeCells count="13">
    <mergeCell ref="E18:E22"/>
    <mergeCell ref="A41:B41"/>
    <mergeCell ref="E25:E29"/>
    <mergeCell ref="E32:E36"/>
    <mergeCell ref="E14:E15"/>
    <mergeCell ref="F14:G15"/>
    <mergeCell ref="A1:G1"/>
    <mergeCell ref="A3:B3"/>
    <mergeCell ref="A4:B4"/>
    <mergeCell ref="A5:B5"/>
    <mergeCell ref="A9:B9"/>
    <mergeCell ref="E11:E12"/>
    <mergeCell ref="F11:G1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42"/>
  <sheetViews>
    <sheetView showGridLines="0" topLeftCell="A10" zoomScale="130" zoomScaleNormal="130" workbookViewId="0">
      <selection activeCell="C36" sqref="C36"/>
    </sheetView>
  </sheetViews>
  <sheetFormatPr baseColWidth="10" defaultRowHeight="14" x14ac:dyDescent="0.3"/>
  <cols>
    <col min="1" max="1" width="3.33203125" bestFit="1" customWidth="1"/>
    <col min="2" max="2" width="18.75" customWidth="1"/>
    <col min="3" max="3" width="14.83203125" bestFit="1" customWidth="1"/>
    <col min="4" max="4" width="3.25" customWidth="1"/>
    <col min="5" max="5" width="20.25" customWidth="1"/>
  </cols>
  <sheetData>
    <row r="1" spans="1:7" ht="28.5" thickBot="1" x14ac:dyDescent="0.35">
      <c r="A1" s="418" t="s">
        <v>62</v>
      </c>
      <c r="B1" s="419"/>
      <c r="C1" s="419"/>
      <c r="D1" s="419"/>
      <c r="E1" s="419"/>
      <c r="F1" s="419"/>
      <c r="G1" s="420"/>
    </row>
    <row r="2" spans="1:7" ht="28" x14ac:dyDescent="0.3">
      <c r="A2" s="10"/>
      <c r="B2" s="10"/>
      <c r="C2" s="10"/>
      <c r="D2" s="10"/>
      <c r="E2" s="10"/>
      <c r="F2" s="10"/>
      <c r="G2" s="10"/>
    </row>
    <row r="3" spans="1:7" x14ac:dyDescent="0.3">
      <c r="A3" s="421" t="s">
        <v>63</v>
      </c>
      <c r="B3" s="421"/>
      <c r="C3" s="62">
        <f>+'Zuordnung KjE-Satz'!C18:C18</f>
        <v>0</v>
      </c>
      <c r="D3" s="62"/>
      <c r="E3" s="62"/>
      <c r="F3" s="62"/>
      <c r="G3" s="62"/>
    </row>
    <row r="4" spans="1:7" ht="14.25" customHeight="1" x14ac:dyDescent="0.3">
      <c r="A4" s="422" t="s">
        <v>64</v>
      </c>
      <c r="B4" s="422"/>
      <c r="C4" s="62">
        <f>+'Zuordnung KjE-Satz'!C20:D20</f>
        <v>0</v>
      </c>
      <c r="D4" s="62"/>
      <c r="E4" s="62"/>
      <c r="F4" s="62"/>
      <c r="G4" s="62"/>
    </row>
    <row r="5" spans="1:7" x14ac:dyDescent="0.3">
      <c r="A5" s="421" t="s">
        <v>118</v>
      </c>
      <c r="B5" s="421"/>
      <c r="C5" s="62">
        <f>+'Zuordnung KjE-Satz'!C16:C16</f>
        <v>0</v>
      </c>
      <c r="D5" s="63"/>
      <c r="E5" s="62"/>
      <c r="F5" s="62"/>
      <c r="G5" s="62"/>
    </row>
    <row r="6" spans="1:7" x14ac:dyDescent="0.3">
      <c r="A6" s="13"/>
      <c r="B6" s="13"/>
      <c r="C6" s="4"/>
      <c r="D6" s="6"/>
      <c r="E6" s="6"/>
      <c r="F6" s="6"/>
      <c r="G6" s="6"/>
    </row>
    <row r="7" spans="1:7" s="8" customFormat="1" ht="28" x14ac:dyDescent="0.3">
      <c r="A7" s="51" t="str">
        <f>+'Januar 2019'!A7</f>
        <v>Produktivstunden p. a.:</v>
      </c>
      <c r="B7" s="51"/>
      <c r="C7" s="69" t="e">
        <f>+'Zuordnung KjE-Satz'!#REF!</f>
        <v>#REF!</v>
      </c>
      <c r="D7" s="6"/>
      <c r="E7" s="53" t="s">
        <v>119</v>
      </c>
      <c r="F7" s="56">
        <f>+'Zuordnung KjE-Satz'!D25</f>
        <v>0</v>
      </c>
      <c r="G7" s="57"/>
    </row>
    <row r="8" spans="1:7" x14ac:dyDescent="0.3">
      <c r="A8" s="8"/>
      <c r="B8" s="8"/>
      <c r="C8" s="8"/>
      <c r="D8" s="3"/>
      <c r="E8" s="8"/>
      <c r="F8" s="8"/>
      <c r="G8" s="8"/>
    </row>
    <row r="9" spans="1:7" ht="28" x14ac:dyDescent="0.3">
      <c r="A9" s="423" t="str">
        <f>+'Kalender 2019'!D1</f>
        <v>Februar 2019</v>
      </c>
      <c r="B9" s="424"/>
      <c r="C9" s="70" t="s">
        <v>65</v>
      </c>
      <c r="D9" s="16"/>
      <c r="E9" s="52" t="str">
        <f>+'Januar 2019'!E9</f>
        <v>SEK-Stundensatz</v>
      </c>
      <c r="F9" s="59">
        <f>+'Zuordnung KjE-Satz'!$C$47</f>
        <v>0</v>
      </c>
      <c r="G9" s="60"/>
    </row>
    <row r="10" spans="1:7" x14ac:dyDescent="0.3">
      <c r="A10" s="17" t="str">
        <f>+'Kalender 2019'!$E2</f>
        <v>Fr</v>
      </c>
      <c r="B10" s="18">
        <f>+'Kalender 2019'!$D2</f>
        <v>43497</v>
      </c>
      <c r="C10" s="45">
        <v>5</v>
      </c>
      <c r="D10" s="19"/>
      <c r="E10" s="1"/>
      <c r="F10" s="1"/>
      <c r="G10" s="1"/>
    </row>
    <row r="11" spans="1:7" ht="14.25" customHeight="1" x14ac:dyDescent="0.3">
      <c r="A11" s="71" t="str">
        <f>+'Kalender 2019'!$E3</f>
        <v>Sa</v>
      </c>
      <c r="B11" s="72">
        <f>+'Kalender 2019'!$D3</f>
        <v>43498</v>
      </c>
      <c r="C11" s="73"/>
      <c r="D11" s="20"/>
      <c r="E11" s="422" t="s">
        <v>66</v>
      </c>
      <c r="F11" s="425" t="str">
        <f>+'Zuordnung KjE-Satz'!$B$29</f>
        <v>Mittlerer Dienst</v>
      </c>
      <c r="G11" s="425"/>
    </row>
    <row r="12" spans="1:7" x14ac:dyDescent="0.3">
      <c r="A12" s="71" t="str">
        <f>+'Kalender 2019'!$E4</f>
        <v>So</v>
      </c>
      <c r="B12" s="72">
        <f>+'Kalender 2019'!$D4</f>
        <v>43499</v>
      </c>
      <c r="C12" s="73"/>
      <c r="D12" s="19"/>
      <c r="E12" s="422"/>
      <c r="F12" s="425"/>
      <c r="G12" s="425"/>
    </row>
    <row r="13" spans="1:7" x14ac:dyDescent="0.3">
      <c r="A13" s="17" t="str">
        <f>+'Kalender 2019'!$E5</f>
        <v>Mo</v>
      </c>
      <c r="B13" s="21">
        <f>+'Kalender 2019'!$D5</f>
        <v>43500</v>
      </c>
      <c r="C13" s="45">
        <v>0</v>
      </c>
      <c r="D13" s="19"/>
      <c r="E13" s="1"/>
      <c r="F13" s="1"/>
      <c r="G13" s="1"/>
    </row>
    <row r="14" spans="1:7" x14ac:dyDescent="0.3">
      <c r="A14" s="64" t="str">
        <f>+'Kalender 2019'!$E6</f>
        <v>Di</v>
      </c>
      <c r="B14" s="65">
        <f>+'Kalender 2019'!$D6</f>
        <v>43501</v>
      </c>
      <c r="C14" s="45">
        <v>0</v>
      </c>
      <c r="D14" s="19"/>
      <c r="E14" s="429"/>
      <c r="F14" s="417"/>
      <c r="G14" s="417"/>
    </row>
    <row r="15" spans="1:7" x14ac:dyDescent="0.3">
      <c r="A15" s="64" t="str">
        <f>+'Kalender 2019'!$E7</f>
        <v>Mi</v>
      </c>
      <c r="B15" s="65">
        <f>+'Kalender 2019'!$D7</f>
        <v>43502</v>
      </c>
      <c r="C15" s="45">
        <v>0</v>
      </c>
      <c r="D15" s="19"/>
      <c r="E15" s="429"/>
      <c r="F15" s="417"/>
      <c r="G15" s="417"/>
    </row>
    <row r="16" spans="1:7" x14ac:dyDescent="0.3">
      <c r="A16" s="66" t="str">
        <f>+'Kalender 2019'!$E8</f>
        <v>Do</v>
      </c>
      <c r="B16" s="65">
        <f>+'Kalender 2019'!$D8</f>
        <v>43503</v>
      </c>
      <c r="C16" s="45">
        <v>0</v>
      </c>
      <c r="D16" s="19"/>
      <c r="E16" s="1"/>
      <c r="F16" s="1"/>
      <c r="G16" s="1"/>
    </row>
    <row r="17" spans="1:7" x14ac:dyDescent="0.3">
      <c r="A17" s="17" t="str">
        <f>+'Kalender 2019'!$E9</f>
        <v>Fr</v>
      </c>
      <c r="B17" s="18">
        <f>+'Kalender 2019'!$D9</f>
        <v>43504</v>
      </c>
      <c r="C17" s="45">
        <v>0</v>
      </c>
      <c r="D17" s="19"/>
      <c r="E17" s="1"/>
      <c r="F17" s="1"/>
      <c r="G17" s="1"/>
    </row>
    <row r="18" spans="1:7" ht="14.25" customHeight="1" x14ac:dyDescent="0.3">
      <c r="A18" s="71" t="str">
        <f>+'Kalender 2019'!$E10</f>
        <v>Sa</v>
      </c>
      <c r="B18" s="72">
        <f>+'Kalender 2019'!$D10</f>
        <v>43505</v>
      </c>
      <c r="C18" s="73"/>
      <c r="D18" s="19"/>
      <c r="E18" s="422" t="str">
        <f>+'Januar 2019'!E18:E22</f>
        <v>∑ abgerechneter Produktivstunden Vormonate inkl. Abrechnungsmonat:</v>
      </c>
      <c r="F18" s="56"/>
      <c r="G18" s="56"/>
    </row>
    <row r="19" spans="1:7" x14ac:dyDescent="0.3">
      <c r="A19" s="71" t="str">
        <f>+'Kalender 2019'!$E11</f>
        <v>So</v>
      </c>
      <c r="B19" s="72">
        <f>+'Kalender 2019'!$D11</f>
        <v>43506</v>
      </c>
      <c r="C19" s="73"/>
      <c r="D19" s="19"/>
      <c r="E19" s="422"/>
      <c r="F19" s="56"/>
      <c r="G19" s="56"/>
    </row>
    <row r="20" spans="1:7" x14ac:dyDescent="0.3">
      <c r="A20" s="17" t="str">
        <f>+'Kalender 2019'!$E12</f>
        <v>Mo</v>
      </c>
      <c r="B20" s="18">
        <f>+'Kalender 2019'!$D12</f>
        <v>43507</v>
      </c>
      <c r="C20" s="45">
        <v>0</v>
      </c>
      <c r="D20" s="19"/>
      <c r="E20" s="422"/>
      <c r="F20" s="56">
        <f>Tabelle1!$B$22+Tabelle1!$B$23</f>
        <v>100</v>
      </c>
      <c r="G20" s="56"/>
    </row>
    <row r="21" spans="1:7" x14ac:dyDescent="0.3">
      <c r="A21" s="66" t="str">
        <f>+'Kalender 2019'!$E13</f>
        <v>Di</v>
      </c>
      <c r="B21" s="65">
        <f>+'Kalender 2019'!$D13</f>
        <v>43508</v>
      </c>
      <c r="C21" s="45">
        <v>0</v>
      </c>
      <c r="D21" s="19"/>
      <c r="E21" s="422"/>
      <c r="F21" s="56"/>
      <c r="G21" s="56"/>
    </row>
    <row r="22" spans="1:7" x14ac:dyDescent="0.3">
      <c r="A22" s="66" t="str">
        <f>+'Kalender 2019'!$E14</f>
        <v>Mi</v>
      </c>
      <c r="B22" s="65">
        <f>+'Kalender 2019'!$D14</f>
        <v>43509</v>
      </c>
      <c r="C22" s="45">
        <v>10</v>
      </c>
      <c r="D22" s="19"/>
      <c r="E22" s="422"/>
      <c r="F22" s="56"/>
      <c r="G22" s="56"/>
    </row>
    <row r="23" spans="1:7" x14ac:dyDescent="0.3">
      <c r="A23" s="66" t="str">
        <f>+'Kalender 2019'!$E15</f>
        <v>Do</v>
      </c>
      <c r="B23" s="65">
        <f>+'Kalender 2019'!$D15</f>
        <v>43510</v>
      </c>
      <c r="C23" s="45">
        <v>0</v>
      </c>
      <c r="D23" s="19"/>
      <c r="E23" s="1"/>
      <c r="F23" s="1"/>
      <c r="G23" s="1"/>
    </row>
    <row r="24" spans="1:7" x14ac:dyDescent="0.3">
      <c r="A24" s="17" t="str">
        <f>+'Kalender 2019'!$E16</f>
        <v>Fr</v>
      </c>
      <c r="B24" s="18">
        <f>+'Kalender 2019'!$D16</f>
        <v>43511</v>
      </c>
      <c r="C24" s="45">
        <v>0</v>
      </c>
      <c r="D24" s="19"/>
      <c r="E24" s="1"/>
      <c r="F24" s="1"/>
      <c r="G24" s="1"/>
    </row>
    <row r="25" spans="1:7" ht="14.25" customHeight="1" x14ac:dyDescent="0.3">
      <c r="A25" s="71" t="str">
        <f>+'Kalender 2019'!$E17</f>
        <v>Sa</v>
      </c>
      <c r="B25" s="72">
        <f>+'Kalender 2019'!$D17</f>
        <v>43512</v>
      </c>
      <c r="C25" s="73"/>
      <c r="D25" s="19"/>
      <c r="E25" s="422" t="str">
        <f>+'Januar 2019'!E25:E29</f>
        <v>∑ abgerechneter Personalausgaben Vormonate inkl. Abrechnungsmonat:</v>
      </c>
      <c r="F25" s="56"/>
      <c r="G25" s="56"/>
    </row>
    <row r="26" spans="1:7" x14ac:dyDescent="0.3">
      <c r="A26" s="71" t="str">
        <f>+'Kalender 2019'!$E18</f>
        <v>So</v>
      </c>
      <c r="B26" s="72">
        <f>+'Kalender 2019'!$D18</f>
        <v>43513</v>
      </c>
      <c r="C26" s="73"/>
      <c r="D26" s="19"/>
      <c r="E26" s="422"/>
      <c r="F26" s="56"/>
      <c r="G26" s="56"/>
    </row>
    <row r="27" spans="1:7" x14ac:dyDescent="0.3">
      <c r="A27" s="17" t="str">
        <f>+'Kalender 2019'!$E19</f>
        <v>Mo</v>
      </c>
      <c r="B27" s="18">
        <f>+'Kalender 2019'!$D19</f>
        <v>43514</v>
      </c>
      <c r="C27" s="45">
        <v>0</v>
      </c>
      <c r="D27" s="19"/>
      <c r="E27" s="422"/>
      <c r="F27" s="58">
        <f>Tabelle1!$C$22+Tabelle1!$C$23</f>
        <v>0</v>
      </c>
      <c r="G27" s="56"/>
    </row>
    <row r="28" spans="1:7" x14ac:dyDescent="0.3">
      <c r="A28" s="66" t="str">
        <f>+'Kalender 2019'!$E20</f>
        <v>Di</v>
      </c>
      <c r="B28" s="65">
        <f>+'Kalender 2019'!$D20</f>
        <v>43515</v>
      </c>
      <c r="C28" s="45">
        <v>0</v>
      </c>
      <c r="D28" s="19"/>
      <c r="E28" s="422"/>
      <c r="F28" s="56"/>
      <c r="G28" s="56"/>
    </row>
    <row r="29" spans="1:7" x14ac:dyDescent="0.3">
      <c r="A29" s="66" t="str">
        <f>+'Kalender 2019'!$E21</f>
        <v>Mi</v>
      </c>
      <c r="B29" s="65">
        <f>+'Kalender 2019'!$D21</f>
        <v>43516</v>
      </c>
      <c r="C29" s="45">
        <v>5</v>
      </c>
      <c r="D29" s="19"/>
      <c r="E29" s="422"/>
      <c r="F29" s="56"/>
      <c r="G29" s="56"/>
    </row>
    <row r="30" spans="1:7" x14ac:dyDescent="0.3">
      <c r="A30" s="17" t="str">
        <f>+'Kalender 2019'!$E22</f>
        <v>Do</v>
      </c>
      <c r="B30" s="18">
        <f>+'Kalender 2019'!$D22</f>
        <v>43517</v>
      </c>
      <c r="C30" s="45">
        <v>0</v>
      </c>
      <c r="D30" s="19"/>
      <c r="E30" s="1"/>
      <c r="F30" s="1"/>
      <c r="G30" s="1"/>
    </row>
    <row r="31" spans="1:7" x14ac:dyDescent="0.3">
      <c r="A31" s="17" t="str">
        <f>+'Kalender 2019'!$E23</f>
        <v>Fr</v>
      </c>
      <c r="B31" s="18">
        <f>+'Kalender 2019'!$D23</f>
        <v>43518</v>
      </c>
      <c r="C31" s="45">
        <v>0</v>
      </c>
      <c r="D31" s="19"/>
      <c r="E31" s="1"/>
      <c r="F31" s="1"/>
      <c r="G31" s="1"/>
    </row>
    <row r="32" spans="1:7" ht="14.25" customHeight="1" x14ac:dyDescent="0.3">
      <c r="A32" s="71" t="str">
        <f>+'Kalender 2019'!$E24</f>
        <v>Sa</v>
      </c>
      <c r="B32" s="72">
        <f>+'Kalender 2019'!$D24</f>
        <v>43519</v>
      </c>
      <c r="C32" s="73"/>
      <c r="D32" s="19"/>
      <c r="E32" s="428" t="str">
        <f>+'Januar 2019'!E32:E36</f>
        <v>Personalausgaben p. a.:</v>
      </c>
      <c r="F32" s="56"/>
      <c r="G32" s="56"/>
    </row>
    <row r="33" spans="1:7" x14ac:dyDescent="0.3">
      <c r="A33" s="71" t="str">
        <f>+'Kalender 2019'!$E25</f>
        <v>So</v>
      </c>
      <c r="B33" s="72">
        <f>+'Kalender 2019'!$D25</f>
        <v>43520</v>
      </c>
      <c r="C33" s="73"/>
      <c r="D33" s="19"/>
      <c r="E33" s="428"/>
      <c r="F33" s="56"/>
      <c r="G33" s="56"/>
    </row>
    <row r="34" spans="1:7" x14ac:dyDescent="0.3">
      <c r="A34" s="17" t="str">
        <f>+'Kalender 2019'!$E26</f>
        <v>Mo</v>
      </c>
      <c r="B34" s="18">
        <f>+'Kalender 2019'!$D26</f>
        <v>43521</v>
      </c>
      <c r="C34" s="45">
        <v>0</v>
      </c>
      <c r="D34" s="19"/>
      <c r="E34" s="428"/>
      <c r="F34" s="58">
        <f>+'Zuordnung KjE-Satz'!$C$51</f>
        <v>0</v>
      </c>
      <c r="G34" s="56"/>
    </row>
    <row r="35" spans="1:7" x14ac:dyDescent="0.3">
      <c r="A35" s="66" t="str">
        <f>+'Kalender 2019'!$E27</f>
        <v>Di</v>
      </c>
      <c r="B35" s="65">
        <f>+'Kalender 2019'!$D27</f>
        <v>43522</v>
      </c>
      <c r="C35" s="45">
        <v>0</v>
      </c>
      <c r="D35" s="19"/>
      <c r="E35" s="428"/>
      <c r="F35" s="56"/>
      <c r="G35" s="56"/>
    </row>
    <row r="36" spans="1:7" x14ac:dyDescent="0.3">
      <c r="A36" s="66" t="str">
        <f>+'Kalender 2019'!$E28</f>
        <v>Mi</v>
      </c>
      <c r="B36" s="65">
        <f>+'Kalender 2019'!$D28</f>
        <v>43523</v>
      </c>
      <c r="C36" s="45">
        <v>20</v>
      </c>
      <c r="D36" s="19"/>
      <c r="E36" s="428"/>
      <c r="F36" s="56"/>
      <c r="G36" s="56"/>
    </row>
    <row r="37" spans="1:7" x14ac:dyDescent="0.3">
      <c r="A37" s="17" t="str">
        <f>+'Kalender 2019'!$E29</f>
        <v>Do</v>
      </c>
      <c r="B37" s="18">
        <f>+'Kalender 2019'!$D29</f>
        <v>43524</v>
      </c>
      <c r="C37" s="45">
        <v>0</v>
      </c>
      <c r="D37" s="19"/>
      <c r="E37" s="8"/>
      <c r="F37" s="8"/>
      <c r="G37" s="8"/>
    </row>
    <row r="38" spans="1:7" x14ac:dyDescent="0.3">
      <c r="A38" s="426" t="str">
        <f>+'Januar 2019'!A41:B41</f>
        <v>∑ Produktivstunden:</v>
      </c>
      <c r="B38" s="427"/>
      <c r="C38" s="68">
        <f>SUM(C10:C37)</f>
        <v>40</v>
      </c>
      <c r="D38" s="24"/>
      <c r="E38" s="2"/>
      <c r="F38" s="24"/>
      <c r="G38" s="8"/>
    </row>
    <row r="39" spans="1:7" x14ac:dyDescent="0.3">
      <c r="A39" s="8"/>
      <c r="B39" s="8"/>
      <c r="C39" s="8"/>
      <c r="D39" s="8"/>
      <c r="E39" s="8"/>
      <c r="F39" s="8"/>
      <c r="G39" s="8"/>
    </row>
    <row r="40" spans="1:7" x14ac:dyDescent="0.3">
      <c r="A40" s="51" t="str">
        <f>+'Januar 2019'!A43</f>
        <v>Personalausgaben mtl.:</v>
      </c>
      <c r="B40" s="51"/>
      <c r="C40" s="55">
        <f>C38*F9</f>
        <v>0</v>
      </c>
      <c r="D40" s="25"/>
      <c r="E40" s="8"/>
      <c r="F40" s="8"/>
      <c r="G40" s="8"/>
    </row>
    <row r="41" spans="1:7" x14ac:dyDescent="0.3">
      <c r="A41" s="1"/>
      <c r="B41" s="1"/>
      <c r="C41" s="1"/>
      <c r="D41" s="8"/>
      <c r="E41" s="8"/>
      <c r="F41" s="8"/>
      <c r="G41" s="8"/>
    </row>
    <row r="42" spans="1:7" ht="42.75" customHeight="1" x14ac:dyDescent="0.3">
      <c r="A42" s="51" t="str">
        <f>+'Januar 2019'!A45</f>
        <v xml:space="preserve">Datum/Unterschrift des Beschäftigten: </v>
      </c>
      <c r="B42" s="51"/>
      <c r="C42" s="50"/>
      <c r="D42" s="8"/>
      <c r="E42" s="54" t="str">
        <f>+'Januar 2019'!E45</f>
        <v>Datum/Unterschrift des Vorgesetzten:</v>
      </c>
      <c r="F42" s="61"/>
      <c r="G42" s="61"/>
    </row>
  </sheetData>
  <mergeCells count="13">
    <mergeCell ref="E18:E22"/>
    <mergeCell ref="A38:B38"/>
    <mergeCell ref="E25:E29"/>
    <mergeCell ref="E32:E36"/>
    <mergeCell ref="E14:E15"/>
    <mergeCell ref="F14:G15"/>
    <mergeCell ref="A1:G1"/>
    <mergeCell ref="A3:B3"/>
    <mergeCell ref="A4:B4"/>
    <mergeCell ref="A5:B5"/>
    <mergeCell ref="A9:B9"/>
    <mergeCell ref="E11:E12"/>
    <mergeCell ref="F11:G1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H45"/>
  <sheetViews>
    <sheetView showGridLines="0" topLeftCell="A16" zoomScale="115" zoomScaleNormal="115" workbookViewId="0">
      <selection activeCell="E7" sqref="E7"/>
    </sheetView>
  </sheetViews>
  <sheetFormatPr baseColWidth="10" defaultRowHeight="14" x14ac:dyDescent="0.3"/>
  <cols>
    <col min="5" max="5" width="16.58203125" customWidth="1"/>
  </cols>
  <sheetData>
    <row r="1" spans="1:7" ht="28.5" customHeight="1" thickBot="1" x14ac:dyDescent="0.35">
      <c r="A1" s="430" t="s">
        <v>62</v>
      </c>
      <c r="B1" s="431"/>
      <c r="C1" s="431"/>
      <c r="D1" s="431"/>
      <c r="E1" s="431"/>
      <c r="F1" s="431"/>
      <c r="G1" s="432"/>
    </row>
    <row r="2" spans="1:7" ht="28" x14ac:dyDescent="0.3">
      <c r="A2" s="10"/>
      <c r="B2" s="10"/>
      <c r="C2" s="10"/>
      <c r="D2" s="10"/>
      <c r="E2" s="10"/>
      <c r="F2" s="10"/>
      <c r="G2" s="10"/>
    </row>
    <row r="3" spans="1:7" x14ac:dyDescent="0.3">
      <c r="A3" s="433" t="s">
        <v>63</v>
      </c>
      <c r="B3" s="434"/>
      <c r="C3" s="435">
        <f>+'Zuordnung KjE-Satz'!C18:C18</f>
        <v>0</v>
      </c>
      <c r="D3" s="436"/>
      <c r="E3" s="436"/>
      <c r="F3" s="11"/>
      <c r="G3" s="12"/>
    </row>
    <row r="4" spans="1:7" ht="14.25" customHeight="1" x14ac:dyDescent="0.3">
      <c r="A4" s="437" t="s">
        <v>64</v>
      </c>
      <c r="B4" s="438"/>
      <c r="C4" s="439">
        <f>+'Zuordnung KjE-Satz'!C20:D20</f>
        <v>0</v>
      </c>
      <c r="D4" s="440"/>
      <c r="E4" s="440"/>
      <c r="F4" s="440"/>
      <c r="G4" s="440"/>
    </row>
    <row r="5" spans="1:7" x14ac:dyDescent="0.3">
      <c r="A5" s="433" t="s">
        <v>118</v>
      </c>
      <c r="B5" s="434"/>
      <c r="C5" s="441">
        <f>+'Zuordnung KjE-Satz'!C16:C16</f>
        <v>0</v>
      </c>
      <c r="D5" s="442"/>
      <c r="E5" s="442"/>
      <c r="F5" s="405"/>
      <c r="G5" s="405"/>
    </row>
    <row r="6" spans="1:7" x14ac:dyDescent="0.3">
      <c r="A6" s="13"/>
      <c r="B6" s="13"/>
      <c r="C6" s="4"/>
      <c r="D6" s="5"/>
      <c r="E6" s="6"/>
      <c r="F6" s="6"/>
      <c r="G6" s="6"/>
    </row>
    <row r="7" spans="1:7" s="8" customFormat="1" ht="28" x14ac:dyDescent="0.3">
      <c r="A7" s="39" t="str">
        <f>+'Januar 2019'!A7</f>
        <v>Produktivstunden p. a.:</v>
      </c>
      <c r="B7" s="40"/>
      <c r="C7" s="26" t="e">
        <f>+'Zuordnung KjE-Satz'!#REF!</f>
        <v>#REF!</v>
      </c>
      <c r="D7" s="6"/>
      <c r="E7" s="14" t="s">
        <v>119</v>
      </c>
      <c r="F7" s="37" t="e">
        <f>+'Zuordnung KjE-Satz'!#REF!</f>
        <v>#REF!</v>
      </c>
      <c r="G7" s="38"/>
    </row>
    <row r="8" spans="1:7" x14ac:dyDescent="0.3">
      <c r="A8" s="8"/>
      <c r="B8" s="8"/>
      <c r="C8" s="8"/>
      <c r="D8" s="3"/>
      <c r="E8" s="8"/>
      <c r="F8" s="8"/>
      <c r="G8" s="8"/>
    </row>
    <row r="9" spans="1:7" ht="42" x14ac:dyDescent="0.3">
      <c r="A9" s="443" t="str">
        <f>+'Kalender 2019'!G1</f>
        <v>März 2019</v>
      </c>
      <c r="B9" s="444"/>
      <c r="C9" s="15" t="s">
        <v>65</v>
      </c>
      <c r="D9" s="16"/>
      <c r="E9" s="41" t="str">
        <f>+'Januar 2019'!E9</f>
        <v>SEK-Stundensatz</v>
      </c>
      <c r="F9" s="27">
        <f>+'Zuordnung KjE-Satz'!$C$47</f>
        <v>0</v>
      </c>
      <c r="G9" s="8"/>
    </row>
    <row r="10" spans="1:7" x14ac:dyDescent="0.3">
      <c r="A10" s="17" t="str">
        <f>+'Kalender 2019'!$H2</f>
        <v>Fr</v>
      </c>
      <c r="B10" s="18">
        <f>+'Kalender 2019'!$G2</f>
        <v>43525</v>
      </c>
      <c r="C10" s="43">
        <v>0</v>
      </c>
      <c r="D10" s="19"/>
      <c r="E10" s="8"/>
      <c r="F10" s="8"/>
      <c r="G10" s="8"/>
    </row>
    <row r="11" spans="1:7" ht="14.25" customHeight="1" x14ac:dyDescent="0.3">
      <c r="A11" s="22" t="str">
        <f>+'Kalender 2019'!$H3</f>
        <v>Sa</v>
      </c>
      <c r="B11" s="23">
        <f>+'Kalender 2019'!$G3</f>
        <v>43526</v>
      </c>
      <c r="C11" s="45"/>
      <c r="D11" s="20"/>
      <c r="E11" s="445" t="s">
        <v>66</v>
      </c>
      <c r="F11" s="447" t="str">
        <f>+'Zuordnung KjE-Satz'!$B$29</f>
        <v>Mittlerer Dienst</v>
      </c>
      <c r="G11" s="448"/>
    </row>
    <row r="12" spans="1:7" x14ac:dyDescent="0.3">
      <c r="A12" s="22" t="str">
        <f>+'Kalender 2019'!$H4</f>
        <v>So</v>
      </c>
      <c r="B12" s="23">
        <f>+'Kalender 2019'!$G4</f>
        <v>43527</v>
      </c>
      <c r="C12" s="45"/>
      <c r="D12" s="19"/>
      <c r="E12" s="446"/>
      <c r="F12" s="449"/>
      <c r="G12" s="448"/>
    </row>
    <row r="13" spans="1:7" x14ac:dyDescent="0.3">
      <c r="A13" s="17" t="str">
        <f>+'Kalender 2019'!$H5</f>
        <v>Mo</v>
      </c>
      <c r="B13" s="21">
        <f>+'Kalender 2019'!$G5</f>
        <v>43528</v>
      </c>
      <c r="C13" s="43">
        <v>0</v>
      </c>
      <c r="D13" s="19"/>
      <c r="E13" s="8"/>
      <c r="F13" s="8"/>
      <c r="G13" s="8"/>
    </row>
    <row r="14" spans="1:7" x14ac:dyDescent="0.3">
      <c r="A14" s="17" t="str">
        <f>+'Kalender 2019'!$H6</f>
        <v>Di</v>
      </c>
      <c r="B14" s="18">
        <f>+'Kalender 2019'!$G6</f>
        <v>43529</v>
      </c>
      <c r="C14" s="43">
        <v>0</v>
      </c>
      <c r="D14" s="19"/>
      <c r="E14" s="429"/>
      <c r="F14" s="417"/>
      <c r="G14" s="417"/>
    </row>
    <row r="15" spans="1:7" x14ac:dyDescent="0.3">
      <c r="A15" s="17" t="str">
        <f>+'Kalender 2019'!$H7</f>
        <v>Mi</v>
      </c>
      <c r="B15" s="18">
        <f>+'Kalender 2019'!$G7</f>
        <v>43530</v>
      </c>
      <c r="C15" s="43">
        <v>0</v>
      </c>
      <c r="D15" s="19"/>
      <c r="E15" s="429"/>
      <c r="F15" s="417"/>
      <c r="G15" s="417"/>
    </row>
    <row r="16" spans="1:7" x14ac:dyDescent="0.3">
      <c r="A16" s="17" t="str">
        <f>+'Kalender 2019'!$H8</f>
        <v>Do</v>
      </c>
      <c r="B16" s="18">
        <f>+'Kalender 2019'!$G8</f>
        <v>43531</v>
      </c>
      <c r="C16" s="43">
        <v>0</v>
      </c>
      <c r="D16" s="19"/>
      <c r="E16" s="8"/>
      <c r="F16" s="8"/>
      <c r="G16" s="8"/>
    </row>
    <row r="17" spans="1:7" x14ac:dyDescent="0.3">
      <c r="A17" s="17" t="str">
        <f>+'Kalender 2019'!$H9</f>
        <v>Fr</v>
      </c>
      <c r="B17" s="18">
        <f>+'Kalender 2019'!$G9</f>
        <v>43532</v>
      </c>
      <c r="C17" s="43">
        <v>0</v>
      </c>
      <c r="D17" s="19"/>
      <c r="E17" s="8"/>
      <c r="F17" s="8"/>
      <c r="G17" s="8"/>
    </row>
    <row r="18" spans="1:7" ht="14.25" customHeight="1" x14ac:dyDescent="0.3">
      <c r="A18" s="22" t="str">
        <f>+'Kalender 2019'!$H10</f>
        <v>Sa</v>
      </c>
      <c r="B18" s="23">
        <f>+'Kalender 2019'!$G10</f>
        <v>43533</v>
      </c>
      <c r="C18" s="45"/>
      <c r="D18" s="19"/>
      <c r="E18" s="445" t="str">
        <f>+'Januar 2019'!E18:E22</f>
        <v>∑ abgerechneter Produktivstunden Vormonate inkl. Abrechnungsmonat:</v>
      </c>
      <c r="F18" s="34"/>
      <c r="G18" s="35"/>
    </row>
    <row r="19" spans="1:7" ht="14.25" customHeight="1" x14ac:dyDescent="0.3">
      <c r="A19" s="22" t="str">
        <f>+'Kalender 2019'!$H11</f>
        <v>So</v>
      </c>
      <c r="B19" s="23">
        <f>+'Kalender 2019'!$G11</f>
        <v>43534</v>
      </c>
      <c r="C19" s="45"/>
      <c r="D19" s="19"/>
      <c r="E19" s="451"/>
      <c r="F19" s="34"/>
      <c r="G19" s="35"/>
    </row>
    <row r="20" spans="1:7" ht="14.25" customHeight="1" x14ac:dyDescent="0.3">
      <c r="A20" s="17" t="str">
        <f>+'Kalender 2019'!$H12</f>
        <v>Mo</v>
      </c>
      <c r="B20" s="18">
        <f>+'Kalender 2019'!$G12</f>
        <v>43535</v>
      </c>
      <c r="C20" s="43">
        <v>0</v>
      </c>
      <c r="D20" s="19"/>
      <c r="E20" s="451"/>
      <c r="F20" s="34">
        <f>Tabelle1!$B$22+Tabelle1!$B$23+Tabelle1!$B$24</f>
        <v>100</v>
      </c>
      <c r="G20" s="35"/>
    </row>
    <row r="21" spans="1:7" ht="14.25" customHeight="1" x14ac:dyDescent="0.3">
      <c r="A21" s="17" t="str">
        <f>+'Kalender 2019'!$H13</f>
        <v>Di</v>
      </c>
      <c r="B21" s="18">
        <f>+'Kalender 2019'!$G13</f>
        <v>43536</v>
      </c>
      <c r="C21" s="43">
        <v>0</v>
      </c>
      <c r="D21" s="19"/>
      <c r="E21" s="451"/>
      <c r="F21" s="34"/>
      <c r="G21" s="35"/>
    </row>
    <row r="22" spans="1:7" ht="14.25" customHeight="1" x14ac:dyDescent="0.3">
      <c r="A22" s="17" t="str">
        <f>+'Kalender 2019'!$H14</f>
        <v>Mi</v>
      </c>
      <c r="B22" s="18">
        <f>+'Kalender 2019'!$G14</f>
        <v>43537</v>
      </c>
      <c r="C22" s="43">
        <v>0</v>
      </c>
      <c r="D22" s="19"/>
      <c r="E22" s="446"/>
      <c r="F22" s="34"/>
      <c r="G22" s="35"/>
    </row>
    <row r="23" spans="1:7" x14ac:dyDescent="0.3">
      <c r="A23" s="17" t="str">
        <f>+'Kalender 2019'!$H15</f>
        <v>Do</v>
      </c>
      <c r="B23" s="18">
        <f>+'Kalender 2019'!$G15</f>
        <v>43538</v>
      </c>
      <c r="C23" s="43">
        <v>0</v>
      </c>
      <c r="D23" s="19"/>
      <c r="E23" s="8"/>
      <c r="F23" s="8"/>
      <c r="G23" s="8"/>
    </row>
    <row r="24" spans="1:7" x14ac:dyDescent="0.3">
      <c r="A24" s="17" t="str">
        <f>+'Kalender 2019'!$H16</f>
        <v>Fr</v>
      </c>
      <c r="B24" s="18">
        <f>+'Kalender 2019'!$G16</f>
        <v>43539</v>
      </c>
      <c r="C24" s="43">
        <v>0</v>
      </c>
      <c r="D24" s="19"/>
      <c r="E24" s="8"/>
      <c r="F24" s="8"/>
      <c r="G24" s="8"/>
    </row>
    <row r="25" spans="1:7" x14ac:dyDescent="0.3">
      <c r="A25" s="22" t="str">
        <f>+'Kalender 2019'!$H17</f>
        <v>Sa</v>
      </c>
      <c r="B25" s="23">
        <f>+'Kalender 2019'!$G17</f>
        <v>43540</v>
      </c>
      <c r="C25" s="45"/>
      <c r="D25" s="19"/>
      <c r="E25" s="445" t="str">
        <f>+'Januar 2019'!E25:E29</f>
        <v>∑ abgerechneter Personalausgaben Vormonate inkl. Abrechnungsmonat:</v>
      </c>
      <c r="F25" s="34"/>
      <c r="G25" s="35"/>
    </row>
    <row r="26" spans="1:7" x14ac:dyDescent="0.3">
      <c r="A26" s="22" t="str">
        <f>+'Kalender 2019'!$H18</f>
        <v>So</v>
      </c>
      <c r="B26" s="23">
        <f>+'Kalender 2019'!$G18</f>
        <v>43541</v>
      </c>
      <c r="C26" s="45"/>
      <c r="D26" s="19"/>
      <c r="E26" s="451"/>
      <c r="F26" s="34"/>
      <c r="G26" s="35"/>
    </row>
    <row r="27" spans="1:7" x14ac:dyDescent="0.3">
      <c r="A27" s="17" t="str">
        <f>+'Kalender 2019'!$H19</f>
        <v>Mo</v>
      </c>
      <c r="B27" s="18">
        <f>+'Kalender 2019'!$G19</f>
        <v>43542</v>
      </c>
      <c r="C27" s="43">
        <v>0</v>
      </c>
      <c r="D27" s="19"/>
      <c r="E27" s="451"/>
      <c r="F27" s="36">
        <f>Tabelle1!$C$22+Tabelle1!$C$23+Tabelle1!$C$24</f>
        <v>0</v>
      </c>
      <c r="G27" s="35"/>
    </row>
    <row r="28" spans="1:7" x14ac:dyDescent="0.3">
      <c r="A28" s="17" t="str">
        <f>+'Kalender 2019'!$H20</f>
        <v>Di</v>
      </c>
      <c r="B28" s="18">
        <f>+'Kalender 2019'!$G20</f>
        <v>43543</v>
      </c>
      <c r="C28" s="43">
        <v>0</v>
      </c>
      <c r="D28" s="19"/>
      <c r="E28" s="451"/>
      <c r="F28" s="34"/>
      <c r="G28" s="35"/>
    </row>
    <row r="29" spans="1:7" x14ac:dyDescent="0.3">
      <c r="A29" s="17" t="str">
        <f>+'Kalender 2019'!$H21</f>
        <v>Mi</v>
      </c>
      <c r="B29" s="18">
        <f>+'Kalender 2019'!$G21</f>
        <v>43544</v>
      </c>
      <c r="C29" s="43">
        <v>0</v>
      </c>
      <c r="D29" s="19"/>
      <c r="E29" s="446"/>
      <c r="F29" s="34"/>
      <c r="G29" s="35"/>
    </row>
    <row r="30" spans="1:7" x14ac:dyDescent="0.3">
      <c r="A30" s="17" t="str">
        <f>+'Kalender 2019'!$H22</f>
        <v>Do</v>
      </c>
      <c r="B30" s="18">
        <f>+'Kalender 2019'!$G22</f>
        <v>43545</v>
      </c>
      <c r="C30" s="43">
        <v>0</v>
      </c>
      <c r="D30" s="19"/>
      <c r="E30" s="8"/>
      <c r="F30" s="8"/>
      <c r="G30" s="8"/>
    </row>
    <row r="31" spans="1:7" x14ac:dyDescent="0.3">
      <c r="A31" s="17" t="str">
        <f>+'Kalender 2019'!$H23</f>
        <v>Fr</v>
      </c>
      <c r="B31" s="18">
        <f>+'Kalender 2019'!$G23</f>
        <v>43546</v>
      </c>
      <c r="C31" s="43">
        <v>0</v>
      </c>
      <c r="D31" s="19"/>
      <c r="E31" s="8"/>
      <c r="F31" s="8"/>
      <c r="G31" s="8"/>
    </row>
    <row r="32" spans="1:7" x14ac:dyDescent="0.3">
      <c r="A32" s="22" t="str">
        <f>+'Kalender 2019'!$H24</f>
        <v>Sa</v>
      </c>
      <c r="B32" s="23">
        <f>+'Kalender 2019'!$G24</f>
        <v>43547</v>
      </c>
      <c r="C32" s="45"/>
      <c r="D32" s="19"/>
      <c r="E32" s="445" t="str">
        <f>+'Januar 2019'!E32:E36</f>
        <v>Personalausgaben p. a.:</v>
      </c>
      <c r="F32" s="34"/>
      <c r="G32" s="35"/>
    </row>
    <row r="33" spans="1:8" x14ac:dyDescent="0.3">
      <c r="A33" s="22" t="str">
        <f>+'Kalender 2019'!$H25</f>
        <v>So</v>
      </c>
      <c r="B33" s="23">
        <f>+'Kalender 2019'!$G25</f>
        <v>43548</v>
      </c>
      <c r="C33" s="45"/>
      <c r="D33" s="19"/>
      <c r="E33" s="451"/>
      <c r="F33" s="34"/>
      <c r="G33" s="35"/>
    </row>
    <row r="34" spans="1:8" x14ac:dyDescent="0.3">
      <c r="A34" s="17" t="str">
        <f>+'Kalender 2019'!$H26</f>
        <v>Mo</v>
      </c>
      <c r="B34" s="18">
        <f>+'Kalender 2019'!$G26</f>
        <v>43549</v>
      </c>
      <c r="C34" s="43">
        <v>0</v>
      </c>
      <c r="D34" s="19"/>
      <c r="E34" s="451"/>
      <c r="F34" s="36">
        <f>+'Zuordnung KjE-Satz'!$C$51</f>
        <v>0</v>
      </c>
      <c r="G34" s="35"/>
    </row>
    <row r="35" spans="1:8" x14ac:dyDescent="0.3">
      <c r="A35" s="17" t="str">
        <f>+'Kalender 2019'!$H27</f>
        <v>Di</v>
      </c>
      <c r="B35" s="18">
        <f>+'Kalender 2019'!$G27</f>
        <v>43550</v>
      </c>
      <c r="C35" s="43">
        <v>0</v>
      </c>
      <c r="D35" s="19"/>
      <c r="E35" s="451"/>
      <c r="F35" s="34"/>
      <c r="G35" s="35"/>
    </row>
    <row r="36" spans="1:8" x14ac:dyDescent="0.3">
      <c r="A36" s="17" t="str">
        <f>+'Kalender 2019'!$H28</f>
        <v>Mi</v>
      </c>
      <c r="B36" s="18">
        <f>+'Kalender 2019'!$G28</f>
        <v>43551</v>
      </c>
      <c r="C36" s="43">
        <v>0</v>
      </c>
      <c r="D36" s="19"/>
      <c r="E36" s="446"/>
      <c r="F36" s="34"/>
      <c r="G36" s="35"/>
    </row>
    <row r="37" spans="1:8" x14ac:dyDescent="0.3">
      <c r="A37" s="17" t="str">
        <f>+'Kalender 2019'!$H29</f>
        <v>Do</v>
      </c>
      <c r="B37" s="18">
        <f>+'Kalender 2019'!$G29</f>
        <v>43552</v>
      </c>
      <c r="C37" s="43">
        <v>0</v>
      </c>
      <c r="D37" s="19"/>
      <c r="E37" s="8"/>
      <c r="F37" s="8"/>
      <c r="G37" s="8"/>
    </row>
    <row r="38" spans="1:8" x14ac:dyDescent="0.3">
      <c r="A38" s="17" t="str">
        <f>+'Kalender 2019'!$H30</f>
        <v>Fr</v>
      </c>
      <c r="B38" s="18">
        <f>+'Kalender 2019'!$G30</f>
        <v>43553</v>
      </c>
      <c r="C38" s="43">
        <v>0</v>
      </c>
      <c r="D38" s="19"/>
      <c r="E38" s="8"/>
      <c r="F38" s="8"/>
      <c r="G38" s="8"/>
    </row>
    <row r="39" spans="1:8" x14ac:dyDescent="0.3">
      <c r="A39" s="22" t="str">
        <f>+'Kalender 2019'!$H31</f>
        <v>Sa</v>
      </c>
      <c r="B39" s="23">
        <f>+'Kalender 2019'!$G31</f>
        <v>43554</v>
      </c>
      <c r="C39" s="45"/>
      <c r="D39" s="19"/>
      <c r="E39" s="8"/>
      <c r="F39" s="8"/>
      <c r="G39" s="8"/>
    </row>
    <row r="40" spans="1:8" x14ac:dyDescent="0.3">
      <c r="A40" s="22" t="str">
        <f>+'Kalender 2019'!$H32</f>
        <v>So</v>
      </c>
      <c r="B40" s="23">
        <f>+'Kalender 2019'!$G32</f>
        <v>43555</v>
      </c>
      <c r="C40" s="45"/>
      <c r="D40" s="19"/>
      <c r="E40" s="8"/>
      <c r="F40" s="8"/>
      <c r="G40" s="8"/>
    </row>
    <row r="41" spans="1:8" x14ac:dyDescent="0.3">
      <c r="A41" s="452" t="str">
        <f>+'Januar 2019'!A41:B41</f>
        <v>∑ Produktivstunden:</v>
      </c>
      <c r="B41" s="453"/>
      <c r="C41" s="46">
        <f>SUM(C10:C40)</f>
        <v>0</v>
      </c>
      <c r="D41" s="24"/>
      <c r="E41" s="2"/>
      <c r="F41" s="24"/>
      <c r="G41" s="8"/>
    </row>
    <row r="42" spans="1:8" x14ac:dyDescent="0.3">
      <c r="A42" s="8"/>
      <c r="B42" s="8"/>
      <c r="C42" s="8"/>
      <c r="D42" s="8"/>
      <c r="E42" s="8"/>
      <c r="F42" s="8"/>
      <c r="G42" s="8"/>
    </row>
    <row r="43" spans="1:8" x14ac:dyDescent="0.3">
      <c r="A43" s="39" t="str">
        <f>+'Januar 2019'!A43</f>
        <v>Personalausgaben mtl.:</v>
      </c>
      <c r="B43" s="40"/>
      <c r="C43" s="30">
        <f>C41*F9</f>
        <v>0</v>
      </c>
      <c r="D43" s="25"/>
      <c r="E43" s="8"/>
      <c r="F43" s="8"/>
      <c r="G43" s="8"/>
      <c r="H43" s="25"/>
    </row>
    <row r="44" spans="1:8" x14ac:dyDescent="0.3">
      <c r="A44" s="8"/>
      <c r="B44" s="8"/>
      <c r="C44" s="8"/>
      <c r="D44" s="8"/>
      <c r="E44" s="8"/>
      <c r="F44" s="8"/>
      <c r="G44" s="8"/>
    </row>
    <row r="45" spans="1:8" s="8" customFormat="1" ht="42.75" customHeight="1" x14ac:dyDescent="0.3">
      <c r="A45" s="39" t="str">
        <f>+'Januar 2019'!A45</f>
        <v xml:space="preserve">Datum/Unterschrift des Beschäftigten: </v>
      </c>
      <c r="B45" s="40"/>
      <c r="C45" s="7"/>
      <c r="E45" s="42" t="str">
        <f>+'Januar 2019'!E45</f>
        <v>Datum/Unterschrift des Vorgesetzten:</v>
      </c>
      <c r="F45" s="450"/>
      <c r="G45" s="406"/>
    </row>
  </sheetData>
  <mergeCells count="17">
    <mergeCell ref="F45:G45"/>
    <mergeCell ref="E18:E22"/>
    <mergeCell ref="A41:B41"/>
    <mergeCell ref="E25:E29"/>
    <mergeCell ref="E32:E36"/>
    <mergeCell ref="E14:E15"/>
    <mergeCell ref="F14:G15"/>
    <mergeCell ref="A1:G1"/>
    <mergeCell ref="A3:B3"/>
    <mergeCell ref="C3:E3"/>
    <mergeCell ref="A4:B4"/>
    <mergeCell ref="C4:G4"/>
    <mergeCell ref="A5:B5"/>
    <mergeCell ref="C5:G5"/>
    <mergeCell ref="A9:B9"/>
    <mergeCell ref="E11:E12"/>
    <mergeCell ref="F11:G1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44"/>
  <sheetViews>
    <sheetView showGridLines="0" topLeftCell="A16" zoomScale="115" zoomScaleNormal="115" workbookViewId="0">
      <selection activeCell="E7" sqref="E7"/>
    </sheetView>
  </sheetViews>
  <sheetFormatPr baseColWidth="10" defaultRowHeight="14" x14ac:dyDescent="0.3"/>
  <cols>
    <col min="5" max="5" width="16.58203125" customWidth="1"/>
  </cols>
  <sheetData>
    <row r="1" spans="1:7" ht="28.5" thickBot="1" x14ac:dyDescent="0.35">
      <c r="A1" s="430" t="s">
        <v>62</v>
      </c>
      <c r="B1" s="431"/>
      <c r="C1" s="431"/>
      <c r="D1" s="431"/>
      <c r="E1" s="431"/>
      <c r="F1" s="431"/>
      <c r="G1" s="432"/>
    </row>
    <row r="2" spans="1:7" ht="28" x14ac:dyDescent="0.3">
      <c r="A2" s="10"/>
      <c r="B2" s="10"/>
      <c r="C2" s="10"/>
      <c r="D2" s="10"/>
      <c r="E2" s="10"/>
      <c r="F2" s="10"/>
      <c r="G2" s="10"/>
    </row>
    <row r="3" spans="1:7" x14ac:dyDescent="0.3">
      <c r="A3" s="433" t="s">
        <v>63</v>
      </c>
      <c r="B3" s="434"/>
      <c r="C3" s="435">
        <f>+'Zuordnung KjE-Satz'!C18:C18</f>
        <v>0</v>
      </c>
      <c r="D3" s="436"/>
      <c r="E3" s="436"/>
      <c r="F3" s="11"/>
      <c r="G3" s="12"/>
    </row>
    <row r="4" spans="1:7" ht="14.25" customHeight="1" x14ac:dyDescent="0.3">
      <c r="A4" s="437" t="s">
        <v>64</v>
      </c>
      <c r="B4" s="438"/>
      <c r="C4" s="439">
        <f>+'Zuordnung KjE-Satz'!C20:D20</f>
        <v>0</v>
      </c>
      <c r="D4" s="440"/>
      <c r="E4" s="440"/>
      <c r="F4" s="440"/>
      <c r="G4" s="440"/>
    </row>
    <row r="5" spans="1:7" x14ac:dyDescent="0.3">
      <c r="A5" s="433" t="s">
        <v>118</v>
      </c>
      <c r="B5" s="434"/>
      <c r="C5" s="441">
        <f>+'Zuordnung KjE-Satz'!C16:C16</f>
        <v>0</v>
      </c>
      <c r="D5" s="442"/>
      <c r="E5" s="442"/>
      <c r="F5" s="405"/>
      <c r="G5" s="405"/>
    </row>
    <row r="6" spans="1:7" x14ac:dyDescent="0.3">
      <c r="A6" s="13"/>
      <c r="B6" s="13"/>
      <c r="C6" s="4"/>
      <c r="D6" s="5"/>
      <c r="E6" s="6"/>
      <c r="F6" s="6"/>
      <c r="G6" s="6"/>
    </row>
    <row r="7" spans="1:7" s="8" customFormat="1" ht="28" x14ac:dyDescent="0.3">
      <c r="A7" s="39" t="str">
        <f>+'Januar 2019'!A7</f>
        <v>Produktivstunden p. a.:</v>
      </c>
      <c r="B7" s="40"/>
      <c r="C7" s="26" t="e">
        <f>+'Zuordnung KjE-Satz'!#REF!</f>
        <v>#REF!</v>
      </c>
      <c r="D7" s="6"/>
      <c r="E7" s="14" t="s">
        <v>119</v>
      </c>
      <c r="F7" s="37" t="e">
        <f>+'Zuordnung KjE-Satz'!#REF!</f>
        <v>#REF!</v>
      </c>
      <c r="G7" s="38"/>
    </row>
    <row r="8" spans="1:7" x14ac:dyDescent="0.3">
      <c r="A8" s="8"/>
      <c r="B8" s="8"/>
      <c r="C8" s="8"/>
      <c r="D8" s="3"/>
      <c r="E8" s="8"/>
      <c r="F8" s="8"/>
      <c r="G8" s="8"/>
    </row>
    <row r="9" spans="1:7" ht="42" x14ac:dyDescent="0.3">
      <c r="A9" s="443" t="str">
        <f>+'Kalender 2019'!A36</f>
        <v>April 2019</v>
      </c>
      <c r="B9" s="444"/>
      <c r="C9" s="15" t="s">
        <v>65</v>
      </c>
      <c r="D9" s="16"/>
      <c r="E9" s="41" t="str">
        <f>+'Januar 2019'!E9</f>
        <v>SEK-Stundensatz</v>
      </c>
      <c r="F9" s="27">
        <f>+'Zuordnung KjE-Satz'!$C$47</f>
        <v>0</v>
      </c>
      <c r="G9" s="8"/>
    </row>
    <row r="10" spans="1:7" x14ac:dyDescent="0.3">
      <c r="A10" s="17" t="str">
        <f>+'Kalender 2019'!$B37</f>
        <v>Mo</v>
      </c>
      <c r="B10" s="18">
        <f>+'Kalender 2019'!A37</f>
        <v>43556</v>
      </c>
      <c r="C10" s="43">
        <v>0</v>
      </c>
      <c r="D10" s="19"/>
      <c r="E10" s="8"/>
      <c r="F10" s="8"/>
      <c r="G10" s="8"/>
    </row>
    <row r="11" spans="1:7" ht="14.25" customHeight="1" x14ac:dyDescent="0.3">
      <c r="A11" s="17" t="str">
        <f>+'Kalender 2019'!$B38</f>
        <v>Di</v>
      </c>
      <c r="B11" s="18">
        <f>+'Kalender 2019'!A38</f>
        <v>43557</v>
      </c>
      <c r="C11" s="44">
        <v>0</v>
      </c>
      <c r="D11" s="20"/>
      <c r="E11" s="445" t="s">
        <v>66</v>
      </c>
      <c r="F11" s="447" t="str">
        <f>+'Zuordnung KjE-Satz'!$B$29</f>
        <v>Mittlerer Dienst</v>
      </c>
      <c r="G11" s="448"/>
    </row>
    <row r="12" spans="1:7" x14ac:dyDescent="0.3">
      <c r="A12" s="17" t="str">
        <f>+'Kalender 2019'!$B39</f>
        <v>Mi</v>
      </c>
      <c r="B12" s="18">
        <f>+'Kalender 2019'!A39</f>
        <v>43558</v>
      </c>
      <c r="C12" s="43">
        <v>0</v>
      </c>
      <c r="D12" s="19"/>
      <c r="E12" s="446"/>
      <c r="F12" s="449"/>
      <c r="G12" s="448"/>
    </row>
    <row r="13" spans="1:7" x14ac:dyDescent="0.3">
      <c r="A13" s="17" t="str">
        <f>+'Kalender 2019'!$B40</f>
        <v>Do</v>
      </c>
      <c r="B13" s="21">
        <f>+'Kalender 2019'!A40</f>
        <v>43559</v>
      </c>
      <c r="C13" s="43">
        <v>0</v>
      </c>
      <c r="D13" s="19"/>
      <c r="E13" s="8"/>
      <c r="F13" s="8"/>
      <c r="G13" s="8"/>
    </row>
    <row r="14" spans="1:7" x14ac:dyDescent="0.3">
      <c r="A14" s="17" t="str">
        <f>+'Kalender 2019'!$B41</f>
        <v>Fr</v>
      </c>
      <c r="B14" s="18">
        <f>+'Kalender 2019'!A41</f>
        <v>43560</v>
      </c>
      <c r="C14" s="43">
        <v>0</v>
      </c>
      <c r="D14" s="19"/>
      <c r="E14" s="429"/>
      <c r="F14" s="417"/>
      <c r="G14" s="417"/>
    </row>
    <row r="15" spans="1:7" x14ac:dyDescent="0.3">
      <c r="A15" s="22" t="str">
        <f>+'Kalender 2019'!$B42</f>
        <v>Sa</v>
      </c>
      <c r="B15" s="23">
        <f>+'Kalender 2019'!A42</f>
        <v>43561</v>
      </c>
      <c r="C15" s="45"/>
      <c r="D15" s="19"/>
      <c r="E15" s="429"/>
      <c r="F15" s="417"/>
      <c r="G15" s="417"/>
    </row>
    <row r="16" spans="1:7" x14ac:dyDescent="0.3">
      <c r="A16" s="22" t="str">
        <f>+'Kalender 2019'!$B43</f>
        <v>So</v>
      </c>
      <c r="B16" s="23">
        <f>+'Kalender 2019'!A43</f>
        <v>43562</v>
      </c>
      <c r="C16" s="45"/>
      <c r="D16" s="19"/>
      <c r="E16" s="8"/>
      <c r="F16" s="8"/>
      <c r="G16" s="8"/>
    </row>
    <row r="17" spans="1:7" x14ac:dyDescent="0.3">
      <c r="A17" s="17" t="str">
        <f>+'Kalender 2019'!$B44</f>
        <v>Mo</v>
      </c>
      <c r="B17" s="18">
        <f>+'Kalender 2019'!A44</f>
        <v>43563</v>
      </c>
      <c r="C17" s="43">
        <v>0</v>
      </c>
      <c r="D17" s="19"/>
      <c r="E17" s="8"/>
      <c r="F17" s="8"/>
      <c r="G17" s="8"/>
    </row>
    <row r="18" spans="1:7" ht="14.25" customHeight="1" x14ac:dyDescent="0.3">
      <c r="A18" s="17" t="str">
        <f>+'Kalender 2019'!$B45</f>
        <v>Di</v>
      </c>
      <c r="B18" s="18">
        <f>+'Kalender 2019'!A45</f>
        <v>43564</v>
      </c>
      <c r="C18" s="43">
        <v>0</v>
      </c>
      <c r="D18" s="19"/>
      <c r="E18" s="445" t="str">
        <f>+'Januar 2019'!E18:E22</f>
        <v>∑ abgerechneter Produktivstunden Vormonate inkl. Abrechnungsmonat:</v>
      </c>
      <c r="F18" s="34"/>
      <c r="G18" s="35"/>
    </row>
    <row r="19" spans="1:7" x14ac:dyDescent="0.3">
      <c r="A19" s="17" t="str">
        <f>+'Kalender 2019'!$B46</f>
        <v>Mi</v>
      </c>
      <c r="B19" s="18">
        <f>+'Kalender 2019'!A46</f>
        <v>43565</v>
      </c>
      <c r="C19" s="43">
        <v>0</v>
      </c>
      <c r="D19" s="19"/>
      <c r="E19" s="451"/>
      <c r="F19" s="34"/>
      <c r="G19" s="35"/>
    </row>
    <row r="20" spans="1:7" x14ac:dyDescent="0.3">
      <c r="A20" s="17" t="str">
        <f>+'Kalender 2019'!$B47</f>
        <v>Do</v>
      </c>
      <c r="B20" s="18">
        <f>+'Kalender 2019'!A47</f>
        <v>43566</v>
      </c>
      <c r="C20" s="43">
        <v>0</v>
      </c>
      <c r="D20" s="19"/>
      <c r="E20" s="451"/>
      <c r="F20" s="34">
        <f>Tabelle1!$B$22+Tabelle1!$B$23+Tabelle1!$B$24+Tabelle1!$B$25</f>
        <v>100</v>
      </c>
      <c r="G20" s="35"/>
    </row>
    <row r="21" spans="1:7" x14ac:dyDescent="0.3">
      <c r="A21" s="17" t="str">
        <f>+'Kalender 2019'!$B48</f>
        <v>Fr</v>
      </c>
      <c r="B21" s="18">
        <f>+'Kalender 2019'!A48</f>
        <v>43567</v>
      </c>
      <c r="C21" s="43">
        <v>0</v>
      </c>
      <c r="D21" s="19"/>
      <c r="E21" s="451"/>
      <c r="F21" s="34"/>
      <c r="G21" s="35"/>
    </row>
    <row r="22" spans="1:7" x14ac:dyDescent="0.3">
      <c r="A22" s="22" t="str">
        <f>+'Kalender 2019'!$B49</f>
        <v>Sa</v>
      </c>
      <c r="B22" s="23">
        <f>+'Kalender 2019'!A49</f>
        <v>43568</v>
      </c>
      <c r="C22" s="45"/>
      <c r="D22" s="19"/>
      <c r="E22" s="446"/>
      <c r="F22" s="34"/>
      <c r="G22" s="35"/>
    </row>
    <row r="23" spans="1:7" x14ac:dyDescent="0.3">
      <c r="A23" s="22" t="str">
        <f>+'Kalender 2019'!$B50</f>
        <v>So</v>
      </c>
      <c r="B23" s="23">
        <f>+'Kalender 2019'!A50</f>
        <v>43569</v>
      </c>
      <c r="C23" s="45"/>
      <c r="D23" s="19"/>
      <c r="E23" s="8"/>
      <c r="F23" s="8"/>
      <c r="G23" s="8"/>
    </row>
    <row r="24" spans="1:7" x14ac:dyDescent="0.3">
      <c r="A24" s="17" t="str">
        <f>+'Kalender 2019'!$B51</f>
        <v>Mo</v>
      </c>
      <c r="B24" s="18">
        <f>+'Kalender 2019'!A51</f>
        <v>43570</v>
      </c>
      <c r="C24" s="43">
        <v>0</v>
      </c>
      <c r="D24" s="19"/>
      <c r="E24" s="8"/>
      <c r="F24" s="8"/>
      <c r="G24" s="8"/>
    </row>
    <row r="25" spans="1:7" x14ac:dyDescent="0.3">
      <c r="A25" s="17" t="str">
        <f>+'Kalender 2019'!$B52</f>
        <v>Di</v>
      </c>
      <c r="B25" s="18">
        <f>+'Kalender 2019'!A52</f>
        <v>43571</v>
      </c>
      <c r="C25" s="43">
        <v>0</v>
      </c>
      <c r="D25" s="19"/>
      <c r="E25" s="445" t="str">
        <f>+'Januar 2019'!E25:E29</f>
        <v>∑ abgerechneter Personalausgaben Vormonate inkl. Abrechnungsmonat:</v>
      </c>
      <c r="F25" s="34"/>
      <c r="G25" s="35"/>
    </row>
    <row r="26" spans="1:7" x14ac:dyDescent="0.3">
      <c r="A26" s="17" t="str">
        <f>+'Kalender 2019'!$B53</f>
        <v>Mi</v>
      </c>
      <c r="B26" s="18">
        <f>+'Kalender 2019'!A53</f>
        <v>43572</v>
      </c>
      <c r="C26" s="43">
        <v>0</v>
      </c>
      <c r="D26" s="19"/>
      <c r="E26" s="451"/>
      <c r="F26" s="34"/>
      <c r="G26" s="35"/>
    </row>
    <row r="27" spans="1:7" x14ac:dyDescent="0.3">
      <c r="A27" s="17" t="str">
        <f>+'Kalender 2019'!$B54</f>
        <v>Do</v>
      </c>
      <c r="B27" s="18">
        <f>+'Kalender 2019'!A54</f>
        <v>43573</v>
      </c>
      <c r="C27" s="43">
        <v>0</v>
      </c>
      <c r="D27" s="19"/>
      <c r="E27" s="451"/>
      <c r="F27" s="36">
        <f>Tabelle1!$C$22+Tabelle1!$C$23+Tabelle1!$C$24+Tabelle1!$C$25</f>
        <v>0</v>
      </c>
      <c r="G27" s="35"/>
    </row>
    <row r="28" spans="1:7" x14ac:dyDescent="0.3">
      <c r="A28" s="17" t="str">
        <f>+'Kalender 2019'!$B55</f>
        <v>Fr</v>
      </c>
      <c r="B28" s="18">
        <f>+'Kalender 2019'!A55</f>
        <v>43574</v>
      </c>
      <c r="C28" s="43">
        <v>0</v>
      </c>
      <c r="D28" s="19"/>
      <c r="E28" s="451"/>
      <c r="F28" s="34"/>
      <c r="G28" s="35"/>
    </row>
    <row r="29" spans="1:7" x14ac:dyDescent="0.3">
      <c r="A29" s="22" t="str">
        <f>+'Kalender 2019'!$B56</f>
        <v>Sa</v>
      </c>
      <c r="B29" s="23">
        <f>+'Kalender 2019'!A56</f>
        <v>43575</v>
      </c>
      <c r="C29" s="45"/>
      <c r="D29" s="19"/>
      <c r="E29" s="446"/>
      <c r="F29" s="34"/>
      <c r="G29" s="35"/>
    </row>
    <row r="30" spans="1:7" x14ac:dyDescent="0.3">
      <c r="A30" s="22" t="str">
        <f>+'Kalender 2019'!$B57</f>
        <v>So</v>
      </c>
      <c r="B30" s="23">
        <f>+'Kalender 2019'!A57</f>
        <v>43576</v>
      </c>
      <c r="C30" s="45"/>
      <c r="D30" s="19"/>
      <c r="E30" s="8"/>
      <c r="F30" s="8"/>
      <c r="G30" s="8"/>
    </row>
    <row r="31" spans="1:7" x14ac:dyDescent="0.3">
      <c r="A31" s="17" t="str">
        <f>+'Kalender 2019'!$B58</f>
        <v>Mo</v>
      </c>
      <c r="B31" s="18">
        <f>+'Kalender 2019'!A58</f>
        <v>43577</v>
      </c>
      <c r="C31" s="43">
        <v>0</v>
      </c>
      <c r="D31" s="19"/>
      <c r="E31" s="8"/>
      <c r="F31" s="8"/>
      <c r="G31" s="8"/>
    </row>
    <row r="32" spans="1:7" x14ac:dyDescent="0.3">
      <c r="A32" s="17" t="str">
        <f>+'Kalender 2019'!$B59</f>
        <v>Di</v>
      </c>
      <c r="B32" s="18">
        <f>+'Kalender 2019'!A59</f>
        <v>43578</v>
      </c>
      <c r="C32" s="43">
        <v>0</v>
      </c>
      <c r="D32" s="19"/>
      <c r="E32" s="445" t="str">
        <f>+'Januar 2019'!E32:E36</f>
        <v>Personalausgaben p. a.:</v>
      </c>
      <c r="F32" s="34"/>
      <c r="G32" s="35"/>
    </row>
    <row r="33" spans="1:7" x14ac:dyDescent="0.3">
      <c r="A33" s="17" t="str">
        <f>+'Kalender 2019'!$B60</f>
        <v>Mi</v>
      </c>
      <c r="B33" s="18">
        <f>+'Kalender 2019'!A60</f>
        <v>43579</v>
      </c>
      <c r="C33" s="43">
        <v>0</v>
      </c>
      <c r="D33" s="19"/>
      <c r="E33" s="451"/>
      <c r="F33" s="34"/>
      <c r="G33" s="35"/>
    </row>
    <row r="34" spans="1:7" x14ac:dyDescent="0.3">
      <c r="A34" s="17" t="str">
        <f>+'Kalender 2019'!$B61</f>
        <v>Do</v>
      </c>
      <c r="B34" s="18">
        <f>+'Kalender 2019'!A61</f>
        <v>43580</v>
      </c>
      <c r="C34" s="43">
        <v>0</v>
      </c>
      <c r="D34" s="19"/>
      <c r="E34" s="451"/>
      <c r="F34" s="36">
        <f>+'Zuordnung KjE-Satz'!$C$51</f>
        <v>0</v>
      </c>
      <c r="G34" s="35"/>
    </row>
    <row r="35" spans="1:7" x14ac:dyDescent="0.3">
      <c r="A35" s="17" t="str">
        <f>+'Kalender 2019'!$B62</f>
        <v>Fr</v>
      </c>
      <c r="B35" s="18">
        <f>+'Kalender 2019'!A62</f>
        <v>43581</v>
      </c>
      <c r="C35" s="43">
        <v>0</v>
      </c>
      <c r="D35" s="19"/>
      <c r="E35" s="451"/>
      <c r="F35" s="34"/>
      <c r="G35" s="35"/>
    </row>
    <row r="36" spans="1:7" x14ac:dyDescent="0.3">
      <c r="A36" s="22" t="str">
        <f>+'Kalender 2019'!$B63</f>
        <v>Sa</v>
      </c>
      <c r="B36" s="23">
        <f>+'Kalender 2019'!A63</f>
        <v>43582</v>
      </c>
      <c r="C36" s="45"/>
      <c r="D36" s="19"/>
      <c r="E36" s="446"/>
      <c r="F36" s="34"/>
      <c r="G36" s="35"/>
    </row>
    <row r="37" spans="1:7" x14ac:dyDescent="0.3">
      <c r="A37" s="22" t="str">
        <f>+'Kalender 2019'!$B64</f>
        <v>So</v>
      </c>
      <c r="B37" s="23">
        <f>+'Kalender 2019'!A64</f>
        <v>43583</v>
      </c>
      <c r="C37" s="45"/>
      <c r="D37" s="19"/>
      <c r="E37" s="8"/>
      <c r="F37" s="8"/>
      <c r="G37" s="8"/>
    </row>
    <row r="38" spans="1:7" x14ac:dyDescent="0.3">
      <c r="A38" s="17" t="str">
        <f>+'Kalender 2019'!$B65</f>
        <v>Mo</v>
      </c>
      <c r="B38" s="18">
        <f>+'Kalender 2019'!A65</f>
        <v>43584</v>
      </c>
      <c r="C38" s="43">
        <v>0</v>
      </c>
      <c r="D38" s="19"/>
      <c r="E38" s="8"/>
      <c r="F38" s="8"/>
      <c r="G38" s="8"/>
    </row>
    <row r="39" spans="1:7" x14ac:dyDescent="0.3">
      <c r="A39" s="17" t="str">
        <f>+'Kalender 2019'!$B66</f>
        <v>Di</v>
      </c>
      <c r="B39" s="18">
        <f>+'Kalender 2019'!A66</f>
        <v>43585</v>
      </c>
      <c r="C39" s="43">
        <v>0</v>
      </c>
      <c r="D39" s="19"/>
      <c r="E39" s="8"/>
      <c r="F39" s="8"/>
      <c r="G39" s="8"/>
    </row>
    <row r="40" spans="1:7" x14ac:dyDescent="0.3">
      <c r="A40" s="452" t="str">
        <f>+'Januar 2019'!A41:B41</f>
        <v>∑ Produktivstunden:</v>
      </c>
      <c r="B40" s="453"/>
      <c r="C40" s="46">
        <f>SUM(C10:C39)</f>
        <v>0</v>
      </c>
      <c r="D40" s="24"/>
      <c r="E40" s="2"/>
      <c r="F40" s="24"/>
      <c r="G40" s="8"/>
    </row>
    <row r="41" spans="1:7" x14ac:dyDescent="0.3">
      <c r="A41" s="8"/>
      <c r="B41" s="8"/>
      <c r="C41" s="8"/>
      <c r="D41" s="8"/>
      <c r="E41" s="8"/>
      <c r="F41" s="8"/>
      <c r="G41" s="8"/>
    </row>
    <row r="42" spans="1:7" x14ac:dyDescent="0.3">
      <c r="A42" s="39" t="str">
        <f>+'Januar 2019'!A43</f>
        <v>Personalausgaben mtl.:</v>
      </c>
      <c r="B42" s="40"/>
      <c r="C42" s="30">
        <f>C40*F9</f>
        <v>0</v>
      </c>
      <c r="D42" s="25"/>
      <c r="E42" s="8"/>
      <c r="F42" s="8"/>
      <c r="G42" s="8"/>
    </row>
    <row r="43" spans="1:7" x14ac:dyDescent="0.3">
      <c r="A43" s="8"/>
      <c r="B43" s="8"/>
      <c r="C43" s="8"/>
      <c r="D43" s="8"/>
      <c r="E43" s="8"/>
      <c r="F43" s="8"/>
      <c r="G43" s="8"/>
    </row>
    <row r="44" spans="1:7" s="8" customFormat="1" ht="42.75" customHeight="1" x14ac:dyDescent="0.3">
      <c r="A44" s="39" t="str">
        <f>+'Januar 2019'!A45</f>
        <v xml:space="preserve">Datum/Unterschrift des Beschäftigten: </v>
      </c>
      <c r="B44" s="40"/>
      <c r="C44" s="7"/>
      <c r="E44" s="42" t="str">
        <f>+'Januar 2019'!E45</f>
        <v>Datum/Unterschrift des Vorgesetzten:</v>
      </c>
      <c r="F44" s="450"/>
      <c r="G44" s="406"/>
    </row>
  </sheetData>
  <mergeCells count="17">
    <mergeCell ref="F44:G44"/>
    <mergeCell ref="E18:E22"/>
    <mergeCell ref="A40:B40"/>
    <mergeCell ref="E25:E29"/>
    <mergeCell ref="E32:E36"/>
    <mergeCell ref="E14:E15"/>
    <mergeCell ref="F14:G15"/>
    <mergeCell ref="A1:G1"/>
    <mergeCell ref="A3:B3"/>
    <mergeCell ref="C3:E3"/>
    <mergeCell ref="A4:B4"/>
    <mergeCell ref="C4:G4"/>
    <mergeCell ref="A5:B5"/>
    <mergeCell ref="C5:G5"/>
    <mergeCell ref="A9:B9"/>
    <mergeCell ref="E11:E12"/>
    <mergeCell ref="F11:G1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45"/>
  <sheetViews>
    <sheetView showGridLines="0" topLeftCell="A19" zoomScale="115" zoomScaleNormal="115" workbookViewId="0">
      <selection activeCell="E7" sqref="E7"/>
    </sheetView>
  </sheetViews>
  <sheetFormatPr baseColWidth="10" defaultRowHeight="14" x14ac:dyDescent="0.3"/>
  <cols>
    <col min="5" max="5" width="16.58203125" customWidth="1"/>
  </cols>
  <sheetData>
    <row r="1" spans="1:7" ht="28.5" thickBot="1" x14ac:dyDescent="0.35">
      <c r="A1" s="430" t="s">
        <v>62</v>
      </c>
      <c r="B1" s="431"/>
      <c r="C1" s="431"/>
      <c r="D1" s="431"/>
      <c r="E1" s="431"/>
      <c r="F1" s="431"/>
      <c r="G1" s="432"/>
    </row>
    <row r="2" spans="1:7" ht="28" x14ac:dyDescent="0.3">
      <c r="A2" s="10"/>
      <c r="B2" s="10"/>
      <c r="C2" s="10"/>
      <c r="D2" s="10"/>
      <c r="E2" s="10"/>
      <c r="F2" s="10"/>
      <c r="G2" s="10"/>
    </row>
    <row r="3" spans="1:7" x14ac:dyDescent="0.3">
      <c r="A3" s="433" t="s">
        <v>63</v>
      </c>
      <c r="B3" s="434"/>
      <c r="C3" s="435">
        <f>+'Zuordnung KjE-Satz'!C18:C18</f>
        <v>0</v>
      </c>
      <c r="D3" s="436"/>
      <c r="E3" s="436"/>
      <c r="F3" s="11"/>
      <c r="G3" s="12"/>
    </row>
    <row r="4" spans="1:7" ht="14.25" customHeight="1" x14ac:dyDescent="0.3">
      <c r="A4" s="437" t="s">
        <v>64</v>
      </c>
      <c r="B4" s="438"/>
      <c r="C4" s="439">
        <f>+'Zuordnung KjE-Satz'!C20:D20</f>
        <v>0</v>
      </c>
      <c r="D4" s="440"/>
      <c r="E4" s="440"/>
      <c r="F4" s="440"/>
      <c r="G4" s="440"/>
    </row>
    <row r="5" spans="1:7" x14ac:dyDescent="0.3">
      <c r="A5" s="433" t="s">
        <v>118</v>
      </c>
      <c r="B5" s="434"/>
      <c r="C5" s="441">
        <f>+'Zuordnung KjE-Satz'!C16:C16</f>
        <v>0</v>
      </c>
      <c r="D5" s="442"/>
      <c r="E5" s="442"/>
      <c r="F5" s="405"/>
      <c r="G5" s="405"/>
    </row>
    <row r="6" spans="1:7" x14ac:dyDescent="0.3">
      <c r="A6" s="13"/>
      <c r="B6" s="13"/>
      <c r="C6" s="4"/>
      <c r="D6" s="5"/>
      <c r="E6" s="6"/>
      <c r="F6" s="6"/>
      <c r="G6" s="6"/>
    </row>
    <row r="7" spans="1:7" s="8" customFormat="1" ht="28" x14ac:dyDescent="0.3">
      <c r="A7" s="39" t="str">
        <f>+'Januar 2019'!A7</f>
        <v>Produktivstunden p. a.:</v>
      </c>
      <c r="B7" s="40"/>
      <c r="C7" s="26" t="e">
        <f>+'Zuordnung KjE-Satz'!#REF!</f>
        <v>#REF!</v>
      </c>
      <c r="D7" s="6"/>
      <c r="E7" s="14" t="s">
        <v>119</v>
      </c>
      <c r="F7" s="37" t="e">
        <f>+'Zuordnung KjE-Satz'!#REF!</f>
        <v>#REF!</v>
      </c>
      <c r="G7" s="38"/>
    </row>
    <row r="8" spans="1:7" x14ac:dyDescent="0.3">
      <c r="A8" s="8"/>
      <c r="B8" s="8"/>
      <c r="C8" s="8"/>
      <c r="D8" s="3"/>
      <c r="E8" s="8"/>
      <c r="F8" s="8"/>
      <c r="G8" s="8"/>
    </row>
    <row r="9" spans="1:7" ht="42" x14ac:dyDescent="0.3">
      <c r="A9" s="443" t="str">
        <f>+'Kalender 2019'!D36</f>
        <v>Mai 2019</v>
      </c>
      <c r="B9" s="444"/>
      <c r="C9" s="15" t="s">
        <v>65</v>
      </c>
      <c r="D9" s="16"/>
      <c r="E9" s="41" t="str">
        <f>+'Januar 2019'!E9</f>
        <v>SEK-Stundensatz</v>
      </c>
      <c r="F9" s="27">
        <f>+'Zuordnung KjE-Satz'!$C$47</f>
        <v>0</v>
      </c>
      <c r="G9" s="8"/>
    </row>
    <row r="10" spans="1:7" x14ac:dyDescent="0.3">
      <c r="A10" s="17" t="str">
        <f>+'Kalender 2019'!$E37</f>
        <v>Mi</v>
      </c>
      <c r="B10" s="18">
        <f>+'Kalender 2019'!$D37</f>
        <v>43586</v>
      </c>
      <c r="C10" s="43">
        <v>0</v>
      </c>
      <c r="D10" s="19"/>
      <c r="E10" s="8"/>
      <c r="F10" s="8"/>
      <c r="G10" s="8"/>
    </row>
    <row r="11" spans="1:7" ht="14.25" customHeight="1" x14ac:dyDescent="0.3">
      <c r="A11" s="17" t="str">
        <f>+'Kalender 2019'!$E38</f>
        <v>Do</v>
      </c>
      <c r="B11" s="18">
        <f>+'Kalender 2019'!$D38</f>
        <v>43587</v>
      </c>
      <c r="C11" s="44">
        <v>0</v>
      </c>
      <c r="D11" s="20"/>
      <c r="E11" s="445" t="s">
        <v>66</v>
      </c>
      <c r="F11" s="447" t="str">
        <f>+'Zuordnung KjE-Satz'!$B$29</f>
        <v>Mittlerer Dienst</v>
      </c>
      <c r="G11" s="448"/>
    </row>
    <row r="12" spans="1:7" x14ac:dyDescent="0.3">
      <c r="A12" s="17" t="str">
        <f>+'Kalender 2019'!$E39</f>
        <v>Fr</v>
      </c>
      <c r="B12" s="18">
        <f>+'Kalender 2019'!$D39</f>
        <v>43588</v>
      </c>
      <c r="C12" s="43">
        <v>0</v>
      </c>
      <c r="D12" s="19"/>
      <c r="E12" s="446"/>
      <c r="F12" s="449"/>
      <c r="G12" s="448"/>
    </row>
    <row r="13" spans="1:7" x14ac:dyDescent="0.3">
      <c r="A13" s="22" t="str">
        <f>+'Kalender 2019'!$E40</f>
        <v>Sa</v>
      </c>
      <c r="B13" s="23">
        <f>+'Kalender 2019'!$D40</f>
        <v>43589</v>
      </c>
      <c r="C13" s="45"/>
      <c r="D13" s="19"/>
      <c r="E13" s="8"/>
      <c r="F13" s="8"/>
      <c r="G13" s="8"/>
    </row>
    <row r="14" spans="1:7" x14ac:dyDescent="0.3">
      <c r="A14" s="22" t="str">
        <f>+'Kalender 2019'!$E41</f>
        <v>So</v>
      </c>
      <c r="B14" s="23">
        <f>+'Kalender 2019'!$D41</f>
        <v>43590</v>
      </c>
      <c r="C14" s="45"/>
      <c r="D14" s="19"/>
      <c r="E14" s="429"/>
      <c r="F14" s="417"/>
      <c r="G14" s="417"/>
    </row>
    <row r="15" spans="1:7" x14ac:dyDescent="0.3">
      <c r="A15" s="17" t="str">
        <f>+'Kalender 2019'!$E42</f>
        <v>Mo</v>
      </c>
      <c r="B15" s="18">
        <f>+'Kalender 2019'!$D42</f>
        <v>43591</v>
      </c>
      <c r="C15" s="43">
        <v>0</v>
      </c>
      <c r="D15" s="19"/>
      <c r="E15" s="429"/>
      <c r="F15" s="417"/>
      <c r="G15" s="417"/>
    </row>
    <row r="16" spans="1:7" x14ac:dyDescent="0.3">
      <c r="A16" s="17" t="str">
        <f>+'Kalender 2019'!$E43</f>
        <v>Di</v>
      </c>
      <c r="B16" s="18">
        <f>+'Kalender 2019'!$D43</f>
        <v>43592</v>
      </c>
      <c r="C16" s="43">
        <v>0</v>
      </c>
      <c r="D16" s="19"/>
      <c r="E16" s="8"/>
      <c r="F16" s="8"/>
      <c r="G16" s="8"/>
    </row>
    <row r="17" spans="1:8" x14ac:dyDescent="0.3">
      <c r="A17" s="17" t="str">
        <f>+'Kalender 2019'!$E44</f>
        <v>Mi</v>
      </c>
      <c r="B17" s="18">
        <f>+'Kalender 2019'!$D44</f>
        <v>43593</v>
      </c>
      <c r="C17" s="43">
        <v>0</v>
      </c>
      <c r="D17" s="19"/>
      <c r="E17" s="8"/>
      <c r="F17" s="8"/>
      <c r="G17" s="8"/>
    </row>
    <row r="18" spans="1:8" ht="14.25" customHeight="1" x14ac:dyDescent="0.3">
      <c r="A18" s="17" t="str">
        <f>+'Kalender 2019'!$E45</f>
        <v>Do</v>
      </c>
      <c r="B18" s="18">
        <f>+'Kalender 2019'!$D45</f>
        <v>43594</v>
      </c>
      <c r="C18" s="43">
        <v>0</v>
      </c>
      <c r="D18" s="19"/>
      <c r="E18" s="445" t="str">
        <f>+'Januar 2019'!E18:E22</f>
        <v>∑ abgerechneter Produktivstunden Vormonate inkl. Abrechnungsmonat:</v>
      </c>
      <c r="F18" s="34"/>
      <c r="G18" s="35"/>
    </row>
    <row r="19" spans="1:8" x14ac:dyDescent="0.3">
      <c r="A19" s="17" t="str">
        <f>+'Kalender 2019'!$E46</f>
        <v>Fr</v>
      </c>
      <c r="B19" s="18">
        <f>+'Kalender 2019'!$D46</f>
        <v>43595</v>
      </c>
      <c r="C19" s="43">
        <v>0</v>
      </c>
      <c r="D19" s="19"/>
      <c r="E19" s="451"/>
      <c r="F19" s="34"/>
      <c r="G19" s="35"/>
    </row>
    <row r="20" spans="1:8" x14ac:dyDescent="0.3">
      <c r="A20" s="22" t="str">
        <f>+'Kalender 2019'!$E47</f>
        <v>Sa</v>
      </c>
      <c r="B20" s="23">
        <f>+'Kalender 2019'!$D47</f>
        <v>43596</v>
      </c>
      <c r="C20" s="45"/>
      <c r="D20" s="19"/>
      <c r="E20" s="451"/>
      <c r="F20" s="34">
        <f>Tabelle1!$B$22+Tabelle1!$B$23+Tabelle1!$B$24+Tabelle1!$B$25+Tabelle1!$B$26</f>
        <v>100</v>
      </c>
      <c r="G20" s="35"/>
    </row>
    <row r="21" spans="1:8" x14ac:dyDescent="0.3">
      <c r="A21" s="22" t="str">
        <f>+'Kalender 2019'!$E48</f>
        <v>So</v>
      </c>
      <c r="B21" s="23">
        <f>+'Kalender 2019'!$D48</f>
        <v>43597</v>
      </c>
      <c r="C21" s="45"/>
      <c r="D21" s="19"/>
      <c r="E21" s="451"/>
      <c r="F21" s="34"/>
      <c r="G21" s="35"/>
    </row>
    <row r="22" spans="1:8" x14ac:dyDescent="0.3">
      <c r="A22" s="17" t="str">
        <f>+'Kalender 2019'!$E49</f>
        <v>Mo</v>
      </c>
      <c r="B22" s="18">
        <f>+'Kalender 2019'!$D49</f>
        <v>43598</v>
      </c>
      <c r="C22" s="43">
        <v>0</v>
      </c>
      <c r="D22" s="19"/>
      <c r="E22" s="446"/>
      <c r="F22" s="34"/>
      <c r="G22" s="35"/>
    </row>
    <row r="23" spans="1:8" x14ac:dyDescent="0.3">
      <c r="A23" s="17" t="str">
        <f>+'Kalender 2019'!$E50</f>
        <v>Di</v>
      </c>
      <c r="B23" s="18">
        <f>+'Kalender 2019'!$D50</f>
        <v>43599</v>
      </c>
      <c r="C23" s="43">
        <v>0</v>
      </c>
      <c r="D23" s="19"/>
      <c r="E23" s="8"/>
      <c r="F23" s="8"/>
      <c r="G23" s="8"/>
    </row>
    <row r="24" spans="1:8" x14ac:dyDescent="0.3">
      <c r="A24" s="17" t="str">
        <f>+'Kalender 2019'!$E51</f>
        <v>Mi</v>
      </c>
      <c r="B24" s="18">
        <f>+'Kalender 2019'!$D51</f>
        <v>43600</v>
      </c>
      <c r="C24" s="43">
        <v>0</v>
      </c>
      <c r="D24" s="19"/>
      <c r="E24" s="8"/>
      <c r="F24" s="8"/>
      <c r="G24" s="8"/>
      <c r="H24" s="8"/>
    </row>
    <row r="25" spans="1:8" x14ac:dyDescent="0.3">
      <c r="A25" s="17" t="str">
        <f>+'Kalender 2019'!$E52</f>
        <v>Do</v>
      </c>
      <c r="B25" s="18">
        <f>+'Kalender 2019'!$D52</f>
        <v>43601</v>
      </c>
      <c r="C25" s="43">
        <v>0</v>
      </c>
      <c r="D25" s="19"/>
      <c r="E25" s="445" t="str">
        <f>+'Januar 2019'!E25:E29</f>
        <v>∑ abgerechneter Personalausgaben Vormonate inkl. Abrechnungsmonat:</v>
      </c>
      <c r="F25" s="34"/>
      <c r="G25" s="35"/>
      <c r="H25" s="8"/>
    </row>
    <row r="26" spans="1:8" x14ac:dyDescent="0.3">
      <c r="A26" s="17" t="str">
        <f>+'Kalender 2019'!$E53</f>
        <v>Fr</v>
      </c>
      <c r="B26" s="18">
        <f>+'Kalender 2019'!$D53</f>
        <v>43602</v>
      </c>
      <c r="C26" s="43">
        <v>0</v>
      </c>
      <c r="D26" s="19"/>
      <c r="E26" s="451"/>
      <c r="F26" s="34"/>
      <c r="G26" s="35"/>
      <c r="H26" s="8"/>
    </row>
    <row r="27" spans="1:8" x14ac:dyDescent="0.3">
      <c r="A27" s="22" t="str">
        <f>+'Kalender 2019'!$E54</f>
        <v>Sa</v>
      </c>
      <c r="B27" s="23">
        <f>+'Kalender 2019'!$D54</f>
        <v>43603</v>
      </c>
      <c r="C27" s="45"/>
      <c r="D27" s="19"/>
      <c r="E27" s="451"/>
      <c r="F27" s="36">
        <f>Tabelle1!$C$22+Tabelle1!$C$23+Tabelle1!$C$24+Tabelle1!$C$25+Tabelle1!$C$26</f>
        <v>0</v>
      </c>
      <c r="G27" s="35"/>
      <c r="H27" s="8"/>
    </row>
    <row r="28" spans="1:8" x14ac:dyDescent="0.3">
      <c r="A28" s="22" t="str">
        <f>+'Kalender 2019'!$E55</f>
        <v>So</v>
      </c>
      <c r="B28" s="23">
        <f>+'Kalender 2019'!$D55</f>
        <v>43604</v>
      </c>
      <c r="C28" s="45"/>
      <c r="D28" s="19"/>
      <c r="E28" s="451"/>
      <c r="F28" s="34"/>
      <c r="G28" s="35"/>
      <c r="H28" s="8"/>
    </row>
    <row r="29" spans="1:8" x14ac:dyDescent="0.3">
      <c r="A29" s="17" t="str">
        <f>+'Kalender 2019'!$E56</f>
        <v>Mo</v>
      </c>
      <c r="B29" s="18">
        <f>+'Kalender 2019'!$D56</f>
        <v>43605</v>
      </c>
      <c r="C29" s="43">
        <v>0</v>
      </c>
      <c r="D29" s="19"/>
      <c r="E29" s="446"/>
      <c r="F29" s="34"/>
      <c r="G29" s="35"/>
      <c r="H29" s="8"/>
    </row>
    <row r="30" spans="1:8" x14ac:dyDescent="0.3">
      <c r="A30" s="17" t="str">
        <f>+'Kalender 2019'!$E57</f>
        <v>Di</v>
      </c>
      <c r="B30" s="18">
        <f>+'Kalender 2019'!$D57</f>
        <v>43606</v>
      </c>
      <c r="C30" s="43">
        <v>0</v>
      </c>
      <c r="D30" s="19"/>
      <c r="E30" s="8"/>
      <c r="F30" s="8"/>
      <c r="G30" s="8"/>
      <c r="H30" s="8"/>
    </row>
    <row r="31" spans="1:8" x14ac:dyDescent="0.3">
      <c r="A31" s="17" t="str">
        <f>+'Kalender 2019'!$E58</f>
        <v>Mi</v>
      </c>
      <c r="B31" s="18">
        <f>+'Kalender 2019'!$D58</f>
        <v>43607</v>
      </c>
      <c r="C31" s="43">
        <v>0</v>
      </c>
      <c r="D31" s="19"/>
      <c r="E31" s="8"/>
      <c r="F31" s="8"/>
      <c r="G31" s="8"/>
      <c r="H31" s="8"/>
    </row>
    <row r="32" spans="1:8" ht="14.25" customHeight="1" x14ac:dyDescent="0.3">
      <c r="A32" s="17" t="str">
        <f>+'Kalender 2019'!$E59</f>
        <v>Do</v>
      </c>
      <c r="B32" s="18">
        <f>+'Kalender 2019'!$D59</f>
        <v>43608</v>
      </c>
      <c r="C32" s="43">
        <v>0</v>
      </c>
      <c r="D32" s="19"/>
      <c r="E32" s="445" t="str">
        <f>+'Januar 2019'!E32:E36</f>
        <v>Personalausgaben p. a.:</v>
      </c>
      <c r="F32" s="34"/>
      <c r="G32" s="35"/>
      <c r="H32" s="8"/>
    </row>
    <row r="33" spans="1:8" x14ac:dyDescent="0.3">
      <c r="A33" s="17" t="str">
        <f>+'Kalender 2019'!$E60</f>
        <v>Fr</v>
      </c>
      <c r="B33" s="18">
        <f>+'Kalender 2019'!$D60</f>
        <v>43609</v>
      </c>
      <c r="C33" s="43">
        <v>0</v>
      </c>
      <c r="D33" s="19"/>
      <c r="E33" s="451"/>
      <c r="F33" s="34"/>
      <c r="G33" s="35"/>
      <c r="H33" s="8"/>
    </row>
    <row r="34" spans="1:8" x14ac:dyDescent="0.3">
      <c r="A34" s="22" t="str">
        <f>+'Kalender 2019'!$E61</f>
        <v>Sa</v>
      </c>
      <c r="B34" s="23">
        <f>+'Kalender 2019'!$D61</f>
        <v>43610</v>
      </c>
      <c r="C34" s="45"/>
      <c r="D34" s="19"/>
      <c r="E34" s="451"/>
      <c r="F34" s="36">
        <f>+'Zuordnung KjE-Satz'!$C$51</f>
        <v>0</v>
      </c>
      <c r="G34" s="35"/>
      <c r="H34" s="8"/>
    </row>
    <row r="35" spans="1:8" x14ac:dyDescent="0.3">
      <c r="A35" s="22" t="str">
        <f>+'Kalender 2019'!$E62</f>
        <v>So</v>
      </c>
      <c r="B35" s="23">
        <f>+'Kalender 2019'!$D62</f>
        <v>43611</v>
      </c>
      <c r="C35" s="45"/>
      <c r="D35" s="19"/>
      <c r="E35" s="451"/>
      <c r="F35" s="34"/>
      <c r="G35" s="35"/>
      <c r="H35" s="8"/>
    </row>
    <row r="36" spans="1:8" x14ac:dyDescent="0.3">
      <c r="A36" s="17" t="str">
        <f>+'Kalender 2019'!$E63</f>
        <v>Mo</v>
      </c>
      <c r="B36" s="18">
        <f>+'Kalender 2019'!$D63</f>
        <v>43612</v>
      </c>
      <c r="C36" s="43">
        <v>0</v>
      </c>
      <c r="D36" s="19"/>
      <c r="E36" s="446"/>
      <c r="F36" s="34"/>
      <c r="G36" s="35"/>
      <c r="H36" s="8"/>
    </row>
    <row r="37" spans="1:8" x14ac:dyDescent="0.3">
      <c r="A37" s="17" t="str">
        <f>+'Kalender 2019'!$E64</f>
        <v>Di</v>
      </c>
      <c r="B37" s="18">
        <f>+'Kalender 2019'!$D64</f>
        <v>43613</v>
      </c>
      <c r="C37" s="43">
        <v>0</v>
      </c>
      <c r="D37" s="19"/>
      <c r="E37" s="8"/>
      <c r="F37" s="8"/>
      <c r="G37" s="8"/>
    </row>
    <row r="38" spans="1:8" x14ac:dyDescent="0.3">
      <c r="A38" s="17" t="str">
        <f>+'Kalender 2019'!$E65</f>
        <v>Mi</v>
      </c>
      <c r="B38" s="18">
        <f>+'Kalender 2019'!$D65</f>
        <v>43614</v>
      </c>
      <c r="C38" s="43">
        <v>0</v>
      </c>
      <c r="D38" s="19"/>
      <c r="E38" s="8"/>
      <c r="F38" s="8"/>
      <c r="G38" s="8"/>
    </row>
    <row r="39" spans="1:8" x14ac:dyDescent="0.3">
      <c r="A39" s="17" t="str">
        <f>+'Kalender 2019'!$E66</f>
        <v>Do</v>
      </c>
      <c r="B39" s="18">
        <f>+'Kalender 2019'!$D66</f>
        <v>43615</v>
      </c>
      <c r="C39" s="43">
        <v>0</v>
      </c>
      <c r="D39" s="19"/>
      <c r="E39" s="8"/>
      <c r="F39" s="8"/>
      <c r="G39" s="8"/>
    </row>
    <row r="40" spans="1:8" x14ac:dyDescent="0.3">
      <c r="A40" s="17" t="str">
        <f>+'Kalender 2019'!$E67</f>
        <v>Fr</v>
      </c>
      <c r="B40" s="18">
        <f>+'Kalender 2019'!$D67</f>
        <v>43616</v>
      </c>
      <c r="C40" s="43">
        <v>0</v>
      </c>
      <c r="D40" s="19"/>
      <c r="E40" s="8"/>
      <c r="F40" s="8"/>
      <c r="G40" s="8"/>
    </row>
    <row r="41" spans="1:8" x14ac:dyDescent="0.3">
      <c r="A41" s="452" t="str">
        <f>+'Januar 2019'!A41:B41</f>
        <v>∑ Produktivstunden:</v>
      </c>
      <c r="B41" s="453"/>
      <c r="C41" s="46">
        <f>SUM(C10:C40)</f>
        <v>0</v>
      </c>
      <c r="D41" s="24"/>
      <c r="E41" s="2"/>
      <c r="F41" s="24"/>
      <c r="G41" s="8"/>
    </row>
    <row r="42" spans="1:8" x14ac:dyDescent="0.3">
      <c r="A42" s="8"/>
      <c r="B42" s="8"/>
      <c r="C42" s="8"/>
      <c r="D42" s="8"/>
      <c r="E42" s="8"/>
      <c r="F42" s="8"/>
      <c r="G42" s="8"/>
    </row>
    <row r="43" spans="1:8" s="8" customFormat="1" x14ac:dyDescent="0.3">
      <c r="A43" s="39" t="str">
        <f>+'Januar 2019'!A43</f>
        <v>Personalausgaben mtl.:</v>
      </c>
      <c r="B43" s="40"/>
      <c r="C43" s="30">
        <f>C41*F9</f>
        <v>0</v>
      </c>
      <c r="D43" s="25"/>
    </row>
    <row r="44" spans="1:8" x14ac:dyDescent="0.3">
      <c r="A44" s="8"/>
      <c r="B44" s="8"/>
      <c r="C44" s="8"/>
      <c r="D44" s="8"/>
      <c r="E44" s="8"/>
      <c r="F44" s="8"/>
      <c r="G44" s="8"/>
    </row>
    <row r="45" spans="1:8" s="8" customFormat="1" ht="42.75" customHeight="1" x14ac:dyDescent="0.3">
      <c r="A45" s="39" t="str">
        <f>+'Januar 2019'!A45</f>
        <v xml:space="preserve">Datum/Unterschrift des Beschäftigten: </v>
      </c>
      <c r="B45" s="40"/>
      <c r="C45" s="7"/>
      <c r="E45" s="42" t="str">
        <f>+'Januar 2019'!E45</f>
        <v>Datum/Unterschrift des Vorgesetzten:</v>
      </c>
      <c r="F45" s="450"/>
      <c r="G45" s="406"/>
    </row>
  </sheetData>
  <mergeCells count="17">
    <mergeCell ref="F45:G45"/>
    <mergeCell ref="E18:E22"/>
    <mergeCell ref="A41:B41"/>
    <mergeCell ref="E25:E29"/>
    <mergeCell ref="E32:E36"/>
    <mergeCell ref="E14:E15"/>
    <mergeCell ref="F14:G15"/>
    <mergeCell ref="A1:G1"/>
    <mergeCell ref="A3:B3"/>
    <mergeCell ref="C3:E3"/>
    <mergeCell ref="A4:B4"/>
    <mergeCell ref="C4:G4"/>
    <mergeCell ref="A5:B5"/>
    <mergeCell ref="C5:G5"/>
    <mergeCell ref="A9:B9"/>
    <mergeCell ref="E11:E12"/>
    <mergeCell ref="F11:G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12</vt:i4>
      </vt:variant>
    </vt:vector>
  </HeadingPairs>
  <TitlesOfParts>
    <vt:vector size="29" baseType="lpstr">
      <vt:lpstr>Zuordnung KjE-Satz</vt:lpstr>
      <vt:lpstr>Name</vt:lpstr>
      <vt:lpstr>Hilfstabellen für die Formeln</vt:lpstr>
      <vt:lpstr>Tabelle1</vt:lpstr>
      <vt:lpstr>Januar 2019</vt:lpstr>
      <vt:lpstr>Februar 2019</vt:lpstr>
      <vt:lpstr>März 2019</vt:lpstr>
      <vt:lpstr>April 2019</vt:lpstr>
      <vt:lpstr>Mai 2019</vt:lpstr>
      <vt:lpstr>Juni 2019</vt:lpstr>
      <vt:lpstr>Juli 2019</vt:lpstr>
      <vt:lpstr>August 2019</vt:lpstr>
      <vt:lpstr>September 2019</vt:lpstr>
      <vt:lpstr>Oktober 2019</vt:lpstr>
      <vt:lpstr>November 2019</vt:lpstr>
      <vt:lpstr>Dezember 2019</vt:lpstr>
      <vt:lpstr>Kalender 2019</vt:lpstr>
      <vt:lpstr>anderer_Tarifvertrag</vt:lpstr>
      <vt:lpstr>Name!Druckbereich</vt:lpstr>
      <vt:lpstr>'Zuordnung KjE-Satz'!Druckbereich</vt:lpstr>
      <vt:lpstr>kein_Tarifvertrag</vt:lpstr>
      <vt:lpstr>Koordinierungsstelle</vt:lpstr>
      <vt:lpstr>Tarifvertrag</vt:lpstr>
      <vt:lpstr>TVöD_Bund</vt:lpstr>
      <vt:lpstr>TVöD_SuE</vt:lpstr>
      <vt:lpstr>TVöD_VKA</vt:lpstr>
      <vt:lpstr>TVöDBund</vt:lpstr>
      <vt:lpstr>TVöDSuE</vt:lpstr>
      <vt:lpstr>TVöDVKA</vt:lpstr>
    </vt:vector>
  </TitlesOfParts>
  <Company>BAFzA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Popova, Teodora</dc:creator>
  <cp:lastModifiedBy>Win10Support</cp:lastModifiedBy>
  <cp:lastPrinted>2022-03-30T13:01:46Z</cp:lastPrinted>
  <dcterms:created xsi:type="dcterms:W3CDTF">2014-09-15T13:00:12Z</dcterms:created>
  <dcterms:modified xsi:type="dcterms:W3CDTF">2023-01-11T08:07:55Z</dcterms:modified>
</cp:coreProperties>
</file>