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50xx361\Documents\Terminanfragen\Terminvorbereitungen\2025\Kita Kostenkalkulation\"/>
    </mc:Choice>
  </mc:AlternateContent>
  <bookViews>
    <workbookView xWindow="1950" yWindow="105" windowWidth="29610" windowHeight="12450" activeTab="2"/>
  </bookViews>
  <sheets>
    <sheet name="Deckblatt" sheetId="1" r:id="rId1"/>
    <sheet name="Entgeltberechnung" sheetId="5" r:id="rId2"/>
    <sheet name="Stellenplan" sheetId="23" r:id="rId3"/>
    <sheet name="Erläuterung" sheetId="22" r:id="rId4"/>
    <sheet name="Prospektive Kinderzahl" sheetId="2" r:id="rId5"/>
    <sheet name="Anl.2 Krippe" sheetId="18" r:id="rId6"/>
    <sheet name="Anl.2 Kindergarten" sheetId="19" r:id="rId7"/>
    <sheet name="Anl.2 Hort" sheetId="20" r:id="rId8"/>
    <sheet name="Anl.2 Leitung" sheetId="21" r:id="rId9"/>
    <sheet name="Anl.3g Verwaltungskosten" sheetId="15" r:id="rId10"/>
    <sheet name="Anl.4 Krankentage" sheetId="16" r:id="rId11"/>
    <sheet name="Anl.5 Betreuungszeiten" sheetId="17" r:id="rId12"/>
    <sheet name="Verpflegung" sheetId="24" r:id="rId13"/>
    <sheet name="Ferienhort" sheetId="26" r:id="rId14"/>
  </sheets>
  <externalReferences>
    <externalReference r:id="rId15"/>
  </externalReferences>
  <definedNames>
    <definedName name="_Toc152352985" localSheetId="10">'Anl.4 Krankentage'!#REF!</definedName>
    <definedName name="_Toc152352986" localSheetId="11">'Anl.5 Betreuungszeiten'!#REF!</definedName>
    <definedName name="_xlnm.Print_Area" localSheetId="4">'Prospektive Kinderzahl'!#REF!</definedName>
  </definedNames>
  <calcPr calcId="162913"/>
</workbook>
</file>

<file path=xl/calcChain.xml><?xml version="1.0" encoding="utf-8"?>
<calcChain xmlns="http://schemas.openxmlformats.org/spreadsheetml/2006/main">
  <c r="T18" i="23" l="1"/>
  <c r="D25" i="1" l="1"/>
  <c r="V13" i="23" l="1"/>
  <c r="U36" i="23"/>
  <c r="I25" i="1" l="1"/>
  <c r="E69" i="2" l="1"/>
  <c r="E67" i="2"/>
  <c r="J25" i="1" l="1"/>
  <c r="I12" i="24" l="1"/>
  <c r="F12" i="24"/>
  <c r="H12" i="24" s="1"/>
  <c r="E12" i="24"/>
  <c r="G12" i="24" s="1"/>
  <c r="I11" i="24"/>
  <c r="F11" i="24"/>
  <c r="H11" i="24" s="1"/>
  <c r="E11" i="24"/>
  <c r="G11" i="24" s="1"/>
  <c r="K25" i="23" l="1"/>
  <c r="K26" i="23"/>
  <c r="H24" i="23"/>
  <c r="K24" i="23"/>
  <c r="H25" i="23"/>
  <c r="H26" i="23"/>
  <c r="H27" i="23"/>
  <c r="K27" i="23"/>
  <c r="L25" i="23" l="1"/>
  <c r="O25" i="23" s="1"/>
  <c r="Q25" i="23" s="1"/>
  <c r="T25" i="23" s="1"/>
  <c r="V25" i="23" s="1"/>
  <c r="L24" i="23"/>
  <c r="O24" i="23" s="1"/>
  <c r="Q24" i="23" s="1"/>
  <c r="T24" i="23" s="1"/>
  <c r="L26" i="23"/>
  <c r="O26" i="23" s="1"/>
  <c r="Q26" i="23" s="1"/>
  <c r="T26" i="23" s="1"/>
  <c r="V26" i="23" s="1"/>
  <c r="L27" i="23"/>
  <c r="O27" i="23" s="1"/>
  <c r="E68" i="2"/>
  <c r="F37" i="26"/>
  <c r="E37" i="26"/>
  <c r="D37" i="26"/>
  <c r="C37" i="26"/>
  <c r="F19" i="26"/>
  <c r="E19" i="26"/>
  <c r="D19" i="26"/>
  <c r="C19" i="26"/>
  <c r="Q27" i="23" l="1"/>
  <c r="T27" i="23" s="1"/>
  <c r="V24" i="23"/>
  <c r="V27" i="23" l="1"/>
  <c r="K23" i="23"/>
  <c r="H23" i="23"/>
  <c r="H28" i="23"/>
  <c r="L28" i="23" s="1"/>
  <c r="O28" i="23" s="1"/>
  <c r="Q28" i="23" s="1"/>
  <c r="K28" i="23"/>
  <c r="H29" i="23"/>
  <c r="L29" i="23" s="1"/>
  <c r="O29" i="23" s="1"/>
  <c r="Q29" i="23" s="1"/>
  <c r="K29" i="23"/>
  <c r="H30" i="23"/>
  <c r="K30" i="23"/>
  <c r="L30" i="23" s="1"/>
  <c r="O30" i="23" s="1"/>
  <c r="Q30" i="23" s="1"/>
  <c r="H31" i="23"/>
  <c r="L31" i="23" s="1"/>
  <c r="O31" i="23" s="1"/>
  <c r="Q31" i="23" s="1"/>
  <c r="K31" i="23"/>
  <c r="K22" i="23"/>
  <c r="H22" i="23"/>
  <c r="K21" i="23"/>
  <c r="H21" i="23"/>
  <c r="I54" i="2"/>
  <c r="I58" i="2" s="1"/>
  <c r="H54" i="2"/>
  <c r="H58" i="2" s="1"/>
  <c r="F54" i="2"/>
  <c r="F57" i="2" s="1"/>
  <c r="G54" i="2"/>
  <c r="G57" i="2" s="1"/>
  <c r="E54" i="2"/>
  <c r="E58" i="2" s="1"/>
  <c r="K20" i="23"/>
  <c r="H20" i="23"/>
  <c r="K19" i="23"/>
  <c r="H19" i="23"/>
  <c r="E57" i="2" l="1"/>
  <c r="H57" i="2"/>
  <c r="I57" i="2"/>
  <c r="I8" i="15"/>
  <c r="J8" i="15"/>
  <c r="L23" i="23"/>
  <c r="O23" i="23" s="1"/>
  <c r="Q23" i="23" s="1"/>
  <c r="L20" i="23"/>
  <c r="O20" i="23" s="1"/>
  <c r="Q20" i="23" s="1"/>
  <c r="L22" i="23"/>
  <c r="O22" i="23" s="1"/>
  <c r="Q22" i="23" s="1"/>
  <c r="L19" i="23"/>
  <c r="O19" i="23" s="1"/>
  <c r="Q19" i="23" s="1"/>
  <c r="L21" i="23"/>
  <c r="O21" i="23" s="1"/>
  <c r="Q21" i="23" s="1"/>
  <c r="G58" i="2"/>
  <c r="F58" i="2"/>
  <c r="U51" i="23" l="1"/>
  <c r="K50" i="23"/>
  <c r="H50" i="23"/>
  <c r="K49" i="23"/>
  <c r="H49" i="23"/>
  <c r="K48" i="23"/>
  <c r="H48" i="23"/>
  <c r="L48" i="23" s="1"/>
  <c r="O48" i="23" s="1"/>
  <c r="U46" i="23"/>
  <c r="K45" i="23"/>
  <c r="H45" i="23"/>
  <c r="L45" i="23" s="1"/>
  <c r="O45" i="23" s="1"/>
  <c r="K44" i="23"/>
  <c r="H44" i="23"/>
  <c r="K43" i="23"/>
  <c r="H43" i="23"/>
  <c r="U41" i="23"/>
  <c r="K40" i="23"/>
  <c r="H40" i="23"/>
  <c r="K39" i="23"/>
  <c r="H39" i="23"/>
  <c r="K35" i="23"/>
  <c r="H35" i="23"/>
  <c r="L35" i="23" s="1"/>
  <c r="O35" i="23" s="1"/>
  <c r="K34" i="23"/>
  <c r="H34" i="23"/>
  <c r="L34" i="23" s="1"/>
  <c r="O34" i="23" s="1"/>
  <c r="K33" i="23"/>
  <c r="H33" i="23"/>
  <c r="K32" i="23"/>
  <c r="H32" i="23"/>
  <c r="K18" i="23"/>
  <c r="H18" i="23"/>
  <c r="U16" i="23"/>
  <c r="K15" i="23"/>
  <c r="H15" i="23"/>
  <c r="L15" i="23" s="1"/>
  <c r="O15" i="23" s="1"/>
  <c r="K14" i="23"/>
  <c r="H14" i="23"/>
  <c r="L14" i="23" s="1"/>
  <c r="O14" i="23" s="1"/>
  <c r="K13" i="23"/>
  <c r="H13" i="23"/>
  <c r="L49" i="23" l="1"/>
  <c r="O49" i="23" s="1"/>
  <c r="L33" i="23"/>
  <c r="O33" i="23" s="1"/>
  <c r="L50" i="23"/>
  <c r="O50" i="23" s="1"/>
  <c r="L32" i="23"/>
  <c r="O32" i="23" s="1"/>
  <c r="L39" i="23"/>
  <c r="O39" i="23" s="1"/>
  <c r="Q39" i="23" s="1"/>
  <c r="T39" i="23" s="1"/>
  <c r="L40" i="23"/>
  <c r="O40" i="23" s="1"/>
  <c r="Q40" i="23" s="1"/>
  <c r="T40" i="23" s="1"/>
  <c r="V40" i="23" s="1"/>
  <c r="L44" i="23"/>
  <c r="O44" i="23" s="1"/>
  <c r="L43" i="23"/>
  <c r="O43" i="23" s="1"/>
  <c r="L18" i="23"/>
  <c r="O18" i="23" s="1"/>
  <c r="Q18" i="23" s="1"/>
  <c r="L13" i="23"/>
  <c r="O13" i="23" s="1"/>
  <c r="Q13" i="23" s="1"/>
  <c r="T13" i="23" s="1"/>
  <c r="Q44" i="23"/>
  <c r="T44" i="23"/>
  <c r="V44" i="23" s="1"/>
  <c r="Q35" i="23"/>
  <c r="T35" i="23" s="1"/>
  <c r="V35" i="23" s="1"/>
  <c r="Q48" i="23"/>
  <c r="T48" i="23" s="1"/>
  <c r="Q34" i="23"/>
  <c r="T34" i="23" s="1"/>
  <c r="V34" i="23" s="1"/>
  <c r="Q15" i="23"/>
  <c r="T15" i="23" s="1"/>
  <c r="V15" i="23" s="1"/>
  <c r="Q49" i="23"/>
  <c r="T49" i="23" s="1"/>
  <c r="V49" i="23" s="1"/>
  <c r="T20" i="23"/>
  <c r="V20" i="23" s="1"/>
  <c r="T31" i="23"/>
  <c r="V31" i="23" s="1"/>
  <c r="Q50" i="23"/>
  <c r="T50" i="23" s="1"/>
  <c r="V50" i="23" s="1"/>
  <c r="Q14" i="23"/>
  <c r="T14" i="23" s="1"/>
  <c r="V14" i="23" s="1"/>
  <c r="T21" i="23"/>
  <c r="V21" i="23" s="1"/>
  <c r="T23" i="23"/>
  <c r="Q32" i="23"/>
  <c r="T32" i="23" s="1"/>
  <c r="V32" i="23" s="1"/>
  <c r="T19" i="23"/>
  <c r="Q45" i="23"/>
  <c r="T45" i="23" s="1"/>
  <c r="V45" i="23" s="1"/>
  <c r="T22" i="23"/>
  <c r="V22" i="23" s="1"/>
  <c r="T28" i="23"/>
  <c r="V28" i="23" s="1"/>
  <c r="T29" i="23"/>
  <c r="V29" i="23" s="1"/>
  <c r="Q33" i="23"/>
  <c r="T33" i="23" s="1"/>
  <c r="V33" i="23" s="1"/>
  <c r="T30" i="23"/>
  <c r="V30" i="23" s="1"/>
  <c r="V23" i="23" l="1"/>
  <c r="T36" i="23"/>
  <c r="Q43" i="23"/>
  <c r="T43" i="23" s="1"/>
  <c r="T16" i="23"/>
  <c r="T51" i="23"/>
  <c r="V48" i="23"/>
  <c r="V51" i="23" s="1"/>
  <c r="V19" i="23"/>
  <c r="V18" i="23"/>
  <c r="T41" i="23"/>
  <c r="V39" i="23"/>
  <c r="V41" i="23" s="1"/>
  <c r="V36" i="23" l="1"/>
  <c r="V37" i="23" s="1"/>
  <c r="H11" i="15" s="1"/>
  <c r="V16" i="23"/>
  <c r="G7" i="5" s="1"/>
  <c r="C10" i="15" s="1"/>
  <c r="T46" i="23"/>
  <c r="V43" i="23"/>
  <c r="V46" i="23" s="1"/>
  <c r="D31" i="1"/>
  <c r="K44" i="2" l="1"/>
  <c r="K45" i="2" s="1"/>
  <c r="J44" i="2"/>
  <c r="J45" i="2" s="1"/>
  <c r="H44" i="2"/>
  <c r="H45" i="2" s="1"/>
  <c r="G44" i="2"/>
  <c r="G45" i="2" s="1"/>
  <c r="F44" i="2"/>
  <c r="F45" i="2" s="1"/>
  <c r="D44" i="2"/>
  <c r="D45" i="2" s="1"/>
  <c r="C44" i="2"/>
  <c r="C45" i="2" s="1"/>
  <c r="B44" i="2"/>
  <c r="B45" i="2" s="1"/>
  <c r="M43" i="2"/>
  <c r="L43" i="2"/>
  <c r="I43" i="2"/>
  <c r="E43" i="2"/>
  <c r="M42" i="2"/>
  <c r="L42" i="2"/>
  <c r="I42" i="2"/>
  <c r="E42" i="2"/>
  <c r="M41" i="2"/>
  <c r="L41" i="2"/>
  <c r="I41" i="2"/>
  <c r="E41" i="2"/>
  <c r="M40" i="2"/>
  <c r="L40" i="2"/>
  <c r="I40" i="2"/>
  <c r="E40" i="2"/>
  <c r="M39" i="2"/>
  <c r="L39" i="2"/>
  <c r="I39" i="2"/>
  <c r="E39" i="2"/>
  <c r="M38" i="2"/>
  <c r="L38" i="2"/>
  <c r="I38" i="2"/>
  <c r="E38" i="2"/>
  <c r="M37" i="2"/>
  <c r="L37" i="2"/>
  <c r="I37" i="2"/>
  <c r="E37" i="2"/>
  <c r="M36" i="2"/>
  <c r="L36" i="2"/>
  <c r="I36" i="2"/>
  <c r="E36" i="2"/>
  <c r="M35" i="2"/>
  <c r="L35" i="2"/>
  <c r="I35" i="2"/>
  <c r="E35" i="2"/>
  <c r="M34" i="2"/>
  <c r="L34" i="2"/>
  <c r="I34" i="2"/>
  <c r="E34" i="2"/>
  <c r="M33" i="2"/>
  <c r="L33" i="2"/>
  <c r="I33" i="2"/>
  <c r="E33" i="2"/>
  <c r="M32" i="2"/>
  <c r="L32" i="2"/>
  <c r="I32" i="2"/>
  <c r="E32" i="2"/>
  <c r="E44" i="2" l="1"/>
  <c r="L44" i="2"/>
  <c r="I44" i="2"/>
  <c r="K47" i="2"/>
  <c r="L11" i="5" s="1"/>
  <c r="L45" i="2"/>
  <c r="C47" i="2"/>
  <c r="D23" i="1" s="1"/>
  <c r="I23" i="1" s="1"/>
  <c r="E45" i="2"/>
  <c r="G47" i="2"/>
  <c r="D24" i="1" s="1"/>
  <c r="I24" i="1" s="1"/>
  <c r="I45" i="2"/>
  <c r="I26" i="1" l="1"/>
  <c r="F32" i="22" s="1"/>
  <c r="H23" i="1"/>
  <c r="H24" i="1"/>
  <c r="J24" i="1"/>
  <c r="C7" i="21"/>
  <c r="H25" i="1"/>
  <c r="M45" i="2"/>
  <c r="B72" i="2" s="1"/>
  <c r="B73" i="2" s="1"/>
  <c r="F35" i="22" l="1"/>
  <c r="J23" i="1"/>
  <c r="J26" i="1" s="1"/>
  <c r="L14" i="5"/>
  <c r="K14" i="5"/>
  <c r="J14" i="5"/>
  <c r="B7" i="15" l="1"/>
  <c r="J9" i="15" s="1"/>
  <c r="J10" i="15" s="1"/>
  <c r="B6" i="15"/>
  <c r="I9" i="15" s="1"/>
  <c r="I10" i="15" s="1"/>
  <c r="B5" i="15"/>
  <c r="F26" i="1"/>
  <c r="G23" i="1" s="1"/>
  <c r="J29" i="5" s="1"/>
  <c r="K21" i="2"/>
  <c r="K22" i="2" s="1"/>
  <c r="J21" i="2"/>
  <c r="J22" i="2" s="1"/>
  <c r="H21" i="2"/>
  <c r="H22" i="2" s="1"/>
  <c r="G21" i="2"/>
  <c r="G22" i="2" s="1"/>
  <c r="F21" i="2"/>
  <c r="F22" i="2" s="1"/>
  <c r="D21" i="2"/>
  <c r="D22" i="2" s="1"/>
  <c r="C21" i="2"/>
  <c r="C22" i="2" s="1"/>
  <c r="B21" i="2"/>
  <c r="B22" i="2" s="1"/>
  <c r="M20" i="2"/>
  <c r="L20" i="2"/>
  <c r="I20" i="2"/>
  <c r="E20" i="2"/>
  <c r="M19" i="2"/>
  <c r="L19" i="2"/>
  <c r="I19" i="2"/>
  <c r="E19" i="2"/>
  <c r="M18" i="2"/>
  <c r="L18" i="2"/>
  <c r="I18" i="2"/>
  <c r="E18" i="2"/>
  <c r="M17" i="2"/>
  <c r="L17" i="2"/>
  <c r="I17" i="2"/>
  <c r="E17" i="2"/>
  <c r="M16" i="2"/>
  <c r="L16" i="2"/>
  <c r="I16" i="2"/>
  <c r="E16" i="2"/>
  <c r="M15" i="2"/>
  <c r="L15" i="2"/>
  <c r="I15" i="2"/>
  <c r="E15" i="2"/>
  <c r="M14" i="2"/>
  <c r="L14" i="2"/>
  <c r="I14" i="2"/>
  <c r="E14" i="2"/>
  <c r="M13" i="2"/>
  <c r="L13" i="2"/>
  <c r="I13" i="2"/>
  <c r="E13" i="2"/>
  <c r="M12" i="2"/>
  <c r="L12" i="2"/>
  <c r="I12" i="2"/>
  <c r="E12" i="2"/>
  <c r="M11" i="2"/>
  <c r="L11" i="2"/>
  <c r="I11" i="2"/>
  <c r="E11" i="2"/>
  <c r="M10" i="2"/>
  <c r="L10" i="2"/>
  <c r="I10" i="2"/>
  <c r="E10" i="2"/>
  <c r="M9" i="2"/>
  <c r="L9" i="2"/>
  <c r="I9" i="2"/>
  <c r="E9" i="2"/>
  <c r="K26" i="1" l="1"/>
  <c r="G31" i="5"/>
  <c r="G25" i="1"/>
  <c r="G24" i="1"/>
  <c r="K29" i="5" s="1"/>
  <c r="E22" i="2"/>
  <c r="E21" i="2"/>
  <c r="L21" i="2"/>
  <c r="I21" i="2"/>
  <c r="M21" i="2"/>
  <c r="G24" i="2"/>
  <c r="I22" i="2"/>
  <c r="C24" i="2"/>
  <c r="K24" i="2"/>
  <c r="L22" i="2"/>
  <c r="K40" i="5" l="1"/>
  <c r="K49" i="5"/>
  <c r="K47" i="5"/>
  <c r="K43" i="5"/>
  <c r="K39" i="5"/>
  <c r="K37" i="5"/>
  <c r="K44" i="5"/>
  <c r="K48" i="5"/>
  <c r="K38" i="5"/>
  <c r="L49" i="5"/>
  <c r="L47" i="5"/>
  <c r="L43" i="5"/>
  <c r="L39" i="5"/>
  <c r="L37" i="5"/>
  <c r="L44" i="5"/>
  <c r="L48" i="5"/>
  <c r="L38" i="5"/>
  <c r="L40" i="5"/>
  <c r="J38" i="5"/>
  <c r="J44" i="5"/>
  <c r="J49" i="5"/>
  <c r="J47" i="5"/>
  <c r="J43" i="5"/>
  <c r="J39" i="5"/>
  <c r="J37" i="5"/>
  <c r="J48" i="5"/>
  <c r="J40" i="5"/>
  <c r="K34" i="5"/>
  <c r="L34" i="5"/>
  <c r="L29" i="5"/>
  <c r="L31" i="5"/>
  <c r="J31" i="5"/>
  <c r="K31" i="5"/>
  <c r="J34" i="5"/>
  <c r="M22" i="2"/>
  <c r="J45" i="5" l="1"/>
  <c r="J41" i="5"/>
  <c r="K45" i="5"/>
  <c r="L45" i="5"/>
  <c r="L41" i="5"/>
  <c r="K41" i="5"/>
  <c r="B26" i="1"/>
  <c r="D33" i="1"/>
  <c r="D32" i="1"/>
  <c r="E24" i="1" l="1"/>
  <c r="D7" i="21" l="1"/>
  <c r="E23" i="1"/>
  <c r="B46" i="20" l="1"/>
  <c r="B28" i="20"/>
  <c r="B33" i="20" s="1"/>
  <c r="C33" i="20" s="1"/>
  <c r="B27" i="20"/>
  <c r="B22" i="20"/>
  <c r="B21" i="20"/>
  <c r="B19" i="20"/>
  <c r="B13" i="20"/>
  <c r="B14" i="20" s="1"/>
  <c r="B32" i="20" s="1"/>
  <c r="B34" i="20" s="1"/>
  <c r="B35" i="20" s="1"/>
  <c r="B36" i="20" s="1"/>
  <c r="C12" i="20"/>
  <c r="C13" i="20" s="1"/>
  <c r="C14" i="20" s="1"/>
  <c r="C32" i="20" s="1"/>
  <c r="C34" i="20" s="1"/>
  <c r="C35" i="20" s="1"/>
  <c r="C36" i="20" s="1"/>
  <c r="B7" i="20"/>
  <c r="B47" i="19"/>
  <c r="B21" i="19"/>
  <c r="B20" i="19"/>
  <c r="B26" i="19" s="1"/>
  <c r="B27" i="19" s="1"/>
  <c r="B32" i="19" s="1"/>
  <c r="B18" i="19"/>
  <c r="B13" i="19"/>
  <c r="B31" i="19" s="1"/>
  <c r="D12" i="19"/>
  <c r="D13" i="19" s="1"/>
  <c r="D31" i="19" s="1"/>
  <c r="C12" i="19"/>
  <c r="C13" i="19" s="1"/>
  <c r="C31" i="19" s="1"/>
  <c r="B12" i="19"/>
  <c r="D11" i="19"/>
  <c r="C11" i="19"/>
  <c r="B45" i="18"/>
  <c r="B21" i="18"/>
  <c r="B20" i="18"/>
  <c r="B26" i="18" s="1"/>
  <c r="B27" i="18" s="1"/>
  <c r="B32" i="18" s="1"/>
  <c r="B18" i="18"/>
  <c r="B12" i="18"/>
  <c r="B13" i="18" s="1"/>
  <c r="B31" i="18" s="1"/>
  <c r="D11" i="18"/>
  <c r="D12" i="18" s="1"/>
  <c r="D13" i="18" s="1"/>
  <c r="D31" i="18" s="1"/>
  <c r="C11" i="18"/>
  <c r="C12" i="18" s="1"/>
  <c r="C13" i="18" s="1"/>
  <c r="C31" i="18" s="1"/>
  <c r="D32" i="19" l="1"/>
  <c r="C32" i="19"/>
  <c r="D32" i="18"/>
  <c r="C32" i="18"/>
  <c r="C33" i="18" s="1"/>
  <c r="C34" i="18" s="1"/>
  <c r="C33" i="19"/>
  <c r="C34" i="19" s="1"/>
  <c r="C35" i="19" s="1"/>
  <c r="B33" i="18"/>
  <c r="B34" i="18" s="1"/>
  <c r="D33" i="19"/>
  <c r="D34" i="19" s="1"/>
  <c r="D35" i="19" s="1"/>
  <c r="B33" i="19"/>
  <c r="B34" i="19" s="1"/>
  <c r="B35" i="19" s="1"/>
  <c r="D33" i="18"/>
  <c r="D34" i="18" s="1"/>
  <c r="D35" i="18" l="1"/>
  <c r="D54" i="2"/>
  <c r="D58" i="2" s="1"/>
  <c r="C35" i="18"/>
  <c r="C54" i="2"/>
  <c r="C58" i="2" s="1"/>
  <c r="B35" i="18"/>
  <c r="B54" i="2"/>
  <c r="B58" i="2" l="1"/>
  <c r="H8" i="15"/>
  <c r="H9" i="15" s="1"/>
  <c r="H10" i="15" s="1"/>
  <c r="B57" i="2"/>
  <c r="C57" i="2"/>
  <c r="D57" i="2"/>
  <c r="K52" i="17"/>
  <c r="I52" i="17"/>
  <c r="G52" i="17"/>
  <c r="H22" i="16"/>
  <c r="H21" i="16"/>
  <c r="H19" i="16"/>
  <c r="H12" i="15" l="1"/>
  <c r="C9" i="15" s="1"/>
  <c r="J58" i="2"/>
  <c r="B59" i="2"/>
  <c r="J57" i="2"/>
  <c r="E7" i="21" l="1"/>
  <c r="F59" i="2"/>
  <c r="G59" i="2"/>
  <c r="I59" i="2"/>
  <c r="D59" i="2"/>
  <c r="C59" i="2"/>
  <c r="B60" i="2" l="1"/>
  <c r="F7" i="21"/>
  <c r="E25" i="1"/>
  <c r="D26" i="1"/>
  <c r="H59" i="2"/>
  <c r="E59" i="2"/>
  <c r="G19" i="5" l="1"/>
  <c r="F34" i="22"/>
  <c r="K52" i="5"/>
  <c r="L53" i="5"/>
  <c r="K53" i="5"/>
  <c r="J53" i="5"/>
  <c r="J52" i="5"/>
  <c r="L52" i="5"/>
  <c r="J21" i="5"/>
  <c r="J7" i="5"/>
  <c r="B66" i="2"/>
  <c r="C9" i="21"/>
  <c r="G32" i="5"/>
  <c r="J26" i="5"/>
  <c r="K20" i="5"/>
  <c r="K24" i="5"/>
  <c r="L26" i="5"/>
  <c r="L20" i="5"/>
  <c r="L24" i="5"/>
  <c r="J20" i="5"/>
  <c r="J19" i="5"/>
  <c r="L21" i="5"/>
  <c r="J24" i="5"/>
  <c r="K21" i="5"/>
  <c r="K26" i="5"/>
  <c r="E60" i="2"/>
  <c r="H60" i="2"/>
  <c r="E9" i="21" s="1"/>
  <c r="J59" i="2"/>
  <c r="L7" i="5"/>
  <c r="K7" i="5"/>
  <c r="E26" i="1"/>
  <c r="J54" i="5" l="1"/>
  <c r="C66" i="2"/>
  <c r="D9" i="21"/>
  <c r="F9" i="21" s="1"/>
  <c r="C10" i="21" s="1"/>
  <c r="C11" i="21" s="1"/>
  <c r="E65" i="2" s="1"/>
  <c r="D66" i="2"/>
  <c r="K32" i="5"/>
  <c r="L32" i="5"/>
  <c r="J32" i="5"/>
  <c r="L19" i="5"/>
  <c r="K19" i="5"/>
  <c r="J60" i="2"/>
  <c r="G50" i="5"/>
  <c r="E66" i="2" l="1"/>
  <c r="E70" i="2" s="1"/>
  <c r="K33" i="5"/>
  <c r="J33" i="5"/>
  <c r="L33" i="5"/>
  <c r="L30" i="5"/>
  <c r="K30" i="5"/>
  <c r="J30" i="5"/>
  <c r="C11" i="15"/>
  <c r="C12" i="15"/>
  <c r="B61" i="2"/>
  <c r="G61" i="2"/>
  <c r="D61" i="2"/>
  <c r="C61" i="2"/>
  <c r="I61" i="2"/>
  <c r="F61" i="2"/>
  <c r="E61" i="2"/>
  <c r="H61" i="2"/>
  <c r="L50" i="5"/>
  <c r="J50" i="5"/>
  <c r="L54" i="5"/>
  <c r="K54" i="5"/>
  <c r="L22" i="5"/>
  <c r="J22" i="5"/>
  <c r="K22" i="5"/>
  <c r="C17" i="15" l="1"/>
  <c r="G25" i="5" s="1"/>
  <c r="L13" i="5"/>
  <c r="L12" i="5"/>
  <c r="K13" i="5"/>
  <c r="K12" i="5"/>
  <c r="J12" i="5"/>
  <c r="J61" i="2"/>
  <c r="J13" i="5"/>
  <c r="L25" i="5" l="1"/>
  <c r="L27" i="5" s="1"/>
  <c r="J25" i="5"/>
  <c r="J27" i="5" s="1"/>
  <c r="K25" i="5"/>
  <c r="K27" i="5" s="1"/>
  <c r="G54" i="5" l="1"/>
  <c r="D54" i="5"/>
  <c r="D50" i="5"/>
  <c r="G45" i="5"/>
  <c r="D45" i="5"/>
  <c r="G41" i="5"/>
  <c r="D41" i="5"/>
  <c r="G35" i="5"/>
  <c r="D35" i="5"/>
  <c r="D27" i="5"/>
  <c r="D22" i="5"/>
  <c r="G22" i="5" l="1"/>
  <c r="K50" i="5" l="1"/>
  <c r="L35" i="5"/>
  <c r="K35" i="5"/>
  <c r="J35" i="5"/>
  <c r="G27" i="5" l="1"/>
  <c r="F26" i="22" l="1"/>
  <c r="G8" i="5"/>
  <c r="K8" i="5" l="1"/>
  <c r="J8" i="5"/>
  <c r="K9" i="5"/>
  <c r="K10" i="5" s="1"/>
  <c r="K17" i="5" s="1"/>
  <c r="K59" i="5" s="1"/>
  <c r="J9" i="5"/>
  <c r="J16" i="5" s="1"/>
  <c r="J58" i="5" s="1"/>
  <c r="L8" i="5"/>
  <c r="J15" i="5" l="1"/>
  <c r="J57" i="5" s="1"/>
  <c r="L9" i="5"/>
  <c r="L16" i="5" s="1"/>
  <c r="L58" i="5" s="1"/>
  <c r="L15" i="5"/>
  <c r="L57" i="5" s="1"/>
  <c r="K15" i="5"/>
  <c r="K57" i="5" s="1"/>
  <c r="J10" i="5"/>
  <c r="J17" i="5" s="1"/>
  <c r="J59" i="5" s="1"/>
  <c r="K16" i="5"/>
  <c r="K58" i="5" s="1"/>
</calcChain>
</file>

<file path=xl/comments1.xml><?xml version="1.0" encoding="utf-8"?>
<comments xmlns="http://schemas.openxmlformats.org/spreadsheetml/2006/main">
  <authors>
    <author>Eickelberg, Antje</author>
  </authors>
  <commentList>
    <comment ref="E19" authorId="0" shapeId="0">
      <text>
        <r>
          <rPr>
            <b/>
            <sz val="9"/>
            <color indexed="81"/>
            <rFont val="Segoe UI"/>
            <family val="2"/>
          </rPr>
          <t>Hinweis: Hier sind ausschließlich Krankentage mit Lohnfortzahlung durch den Arbeitgeber zu berücksichtigen</t>
        </r>
      </text>
    </comment>
  </commentList>
</comments>
</file>

<file path=xl/sharedStrings.xml><?xml version="1.0" encoding="utf-8"?>
<sst xmlns="http://schemas.openxmlformats.org/spreadsheetml/2006/main" count="694" uniqueCount="469">
  <si>
    <t>Ansprechpartner</t>
  </si>
  <si>
    <t>festgelegten Leistungs- und Qualitätsmerkmale. Der Träger der Einrichtung gewährleistet,</t>
  </si>
  <si>
    <t xml:space="preserve">dass die Berechnung nach den Grundsätzen der Leistungsfähigkeit, Wirtschaftlichkeit und </t>
  </si>
  <si>
    <t>......................................</t>
  </si>
  <si>
    <t>............................................</t>
  </si>
  <si>
    <t>Ort, Datum</t>
  </si>
  <si>
    <t>rechtsverbindliche Unterschrift</t>
  </si>
  <si>
    <t>des Trägers</t>
  </si>
  <si>
    <t>Kosten pro Platz</t>
  </si>
  <si>
    <t>Auslastung</t>
  </si>
  <si>
    <t>Krippe</t>
  </si>
  <si>
    <t>Kiga</t>
  </si>
  <si>
    <t>Hort</t>
  </si>
  <si>
    <t>1.</t>
  </si>
  <si>
    <t>Personalkosten / Personalnebenkosten</t>
  </si>
  <si>
    <t>1.1.</t>
  </si>
  <si>
    <t xml:space="preserve">Leiter/in </t>
  </si>
  <si>
    <t>1.2.</t>
  </si>
  <si>
    <t xml:space="preserve">Erzieher/in </t>
  </si>
  <si>
    <t xml:space="preserve">Fort- und Weiterbildung                 </t>
  </si>
  <si>
    <t xml:space="preserve">Personalnebenkosten        </t>
  </si>
  <si>
    <t>Fach- und Praxisberatung</t>
  </si>
  <si>
    <t>gesamt</t>
  </si>
  <si>
    <t>2.</t>
  </si>
  <si>
    <t>Sachkosten</t>
  </si>
  <si>
    <t>2.1.</t>
  </si>
  <si>
    <t xml:space="preserve">pädag. Ge- und Verbrauchsmaterial  </t>
  </si>
  <si>
    <t>2.2.</t>
  </si>
  <si>
    <t xml:space="preserve">Fachliteratur                                  </t>
  </si>
  <si>
    <t>2.3.</t>
  </si>
  <si>
    <t>Beschaffungen geringwertiger Wirtschaftsgüter</t>
  </si>
  <si>
    <t>Summe Punkt 2</t>
  </si>
  <si>
    <t xml:space="preserve">3. </t>
  </si>
  <si>
    <t>Verwaltung</t>
  </si>
  <si>
    <t>3.1.</t>
  </si>
  <si>
    <t xml:space="preserve">Bürokosten        </t>
  </si>
  <si>
    <t>3.2.</t>
  </si>
  <si>
    <t>3.3.</t>
  </si>
  <si>
    <t xml:space="preserve">Versicherungen                          </t>
  </si>
  <si>
    <t>Summe Punkt 3</t>
  </si>
  <si>
    <t xml:space="preserve">4. </t>
  </si>
  <si>
    <t>Bewirtschaftungskosten</t>
  </si>
  <si>
    <t>4.1.</t>
  </si>
  <si>
    <t xml:space="preserve">Hausgebühren </t>
  </si>
  <si>
    <t>4.2.</t>
  </si>
  <si>
    <t xml:space="preserve">Hausmeister </t>
  </si>
  <si>
    <t xml:space="preserve">Wartung/Unterhaltung/ Reparaturen                           </t>
  </si>
  <si>
    <t>Summe Punkt 4</t>
  </si>
  <si>
    <t xml:space="preserve">5. </t>
  </si>
  <si>
    <t>Betriebskosten</t>
  </si>
  <si>
    <t>5.1.</t>
  </si>
  <si>
    <t xml:space="preserve">Strom </t>
  </si>
  <si>
    <t>5.2.</t>
  </si>
  <si>
    <t xml:space="preserve">Gas </t>
  </si>
  <si>
    <t>5.3.</t>
  </si>
  <si>
    <t xml:space="preserve">Wasser </t>
  </si>
  <si>
    <t>5.4.</t>
  </si>
  <si>
    <t xml:space="preserve">Heizung </t>
  </si>
  <si>
    <t>Summe Punkt 5</t>
  </si>
  <si>
    <t>6.</t>
  </si>
  <si>
    <t xml:space="preserve">Mieten / Pachten </t>
  </si>
  <si>
    <t>Summe Punkt 6</t>
  </si>
  <si>
    <t>7.</t>
  </si>
  <si>
    <t>betriebsnotwendige Investitionen</t>
  </si>
  <si>
    <t>7.1.</t>
  </si>
  <si>
    <t>7.2.</t>
  </si>
  <si>
    <t>Zinsen</t>
  </si>
  <si>
    <t>7.3.</t>
  </si>
  <si>
    <t>Summe Punkt 7</t>
  </si>
  <si>
    <t>8.</t>
  </si>
  <si>
    <t>Einnahmen</t>
  </si>
  <si>
    <t>8.1.</t>
  </si>
  <si>
    <t>Zuschüsse und Spenden</t>
  </si>
  <si>
    <t>8.2.</t>
  </si>
  <si>
    <t>Finanzerträge, sonstige Einnahmen</t>
  </si>
  <si>
    <t>GT</t>
  </si>
  <si>
    <t>TZ</t>
  </si>
  <si>
    <t>HT</t>
  </si>
  <si>
    <t>KG</t>
  </si>
  <si>
    <t xml:space="preserve">Personalschlüssel pro Gruppe für 6 Kinder </t>
  </si>
  <si>
    <t>Kindergarten</t>
  </si>
  <si>
    <t xml:space="preserve">Personalschlüssel pro Gruppe für 15 Kinder </t>
  </si>
  <si>
    <t xml:space="preserve">Personalschlüssel pro Gruppe für 22 Kinder </t>
  </si>
  <si>
    <t>KK</t>
  </si>
  <si>
    <t>Aktuell</t>
  </si>
  <si>
    <t>Prospektive Kinderzahl</t>
  </si>
  <si>
    <t>von</t>
  </si>
  <si>
    <t>bis</t>
  </si>
  <si>
    <t>Monat</t>
  </si>
  <si>
    <t>Gesamt</t>
  </si>
  <si>
    <t>Prospektiver Personalbedarf in VZÄ</t>
  </si>
  <si>
    <t>Stellenanteil ÖZ/VZÄ</t>
  </si>
  <si>
    <t>Gesamt VZÄ</t>
  </si>
  <si>
    <t>Stellenanteil FB/VZÄ</t>
  </si>
  <si>
    <t>Betriebserlaubnis gültig ab:</t>
  </si>
  <si>
    <t>Fläche qm</t>
  </si>
  <si>
    <t>Beantragt</t>
  </si>
  <si>
    <t>Steigerung %</t>
  </si>
  <si>
    <t>Ermittlung Verwaltungskosten</t>
  </si>
  <si>
    <t>Anzahl der Plätze lt. BE Krippe</t>
  </si>
  <si>
    <t>Anzahl der Plätze lt. BE Kindergarten</t>
  </si>
  <si>
    <t>Anzahl der Plätze lt. BE Hort</t>
  </si>
  <si>
    <t>Personalkosten für die Leitung</t>
  </si>
  <si>
    <t>Kosten des Hausmeisters / Pauschale Hausmeister</t>
  </si>
  <si>
    <t>Kosten der Reinigung / Pauschale Reinigung</t>
  </si>
  <si>
    <t>Kosten der nicht anzurechnenden Personalkosten
der Azubis</t>
  </si>
  <si>
    <t xml:space="preserve">Kosten der Hauswirtschaftsleistungen </t>
  </si>
  <si>
    <t>begründeter Mehrbedarf des päd. Personals</t>
  </si>
  <si>
    <t>Verwaltungskosten</t>
  </si>
  <si>
    <t>Nachweisführung zu Krankentagen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</si>
  <si>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Ziel des Formulars: Erfassung von anonymisierten Informationen zum Krankenstand der Erzieher*innen in der Kindertageseinrichtung.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</si>
  <si>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Erklärung zur Anonymisierung: es wird allseits versichert, dass die bereitgestellten Informationen so behandelt werden, dass die Identität der Erzieher*innen geschützt bleibt.</t>
    </r>
  </si>
  <si>
    <t>1. Angaben zum Träger: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</si>
  <si>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Träger der Kindertageseinrichtung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</si>
  <si>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Name der Kindertageseinrichtung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</si>
  <si>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Ansprechpartner des Trägers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</si>
  <si>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Kontaktdaten (E-Mail, Telefon)</t>
    </r>
  </si>
  <si>
    <t>2. Datenerfassung:</t>
  </si>
  <si>
    <t>von Monat/Jahr</t>
  </si>
  <si>
    <t>bis Monat/Jahr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</si>
  <si>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Monat/Jahr der Erfassung</t>
    </r>
    <r>
      <rPr>
        <sz val="10"/>
        <color rgb="FF374151"/>
        <rFont val="Calibri"/>
        <family val="2"/>
        <scheme val="minor"/>
      </rPr>
      <t xml:space="preserve"> (12 Monate vor Verhandlungsaufruf)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</si>
  <si>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Anzahl der insgesamt beschäftigten Erzieher*innen</t>
    </r>
    <r>
      <rPr>
        <sz val="10"/>
        <color rgb="FF374151"/>
        <rFont val="Calibri"/>
        <family val="2"/>
        <scheme val="minor"/>
      </rPr>
      <t xml:space="preserve"> in VzÄ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</si>
  <si>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Anzahl der Krankentage mit</t>
    </r>
    <r>
      <rPr>
        <sz val="12"/>
        <color rgb="FF374151"/>
        <rFont val="Calibri"/>
        <family val="2"/>
        <scheme val="minor"/>
      </rPr>
      <t xml:space="preserve"> Lohnfortzahlung</t>
    </r>
  </si>
  <si>
    <t>durchschnittliche Krankentage pro Erzieher*in je VzÄ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</si>
  <si>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Anzahl der Krankentage "Kind krank" (anerkennungsfähig i.R.d. Arbeitgeberanteils)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</si>
  <si>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durchschnittl. Krankentage Kind krank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</si>
  <si>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 xml:space="preserve">Anzahl der Krankentage </t>
    </r>
    <r>
      <rPr>
        <b/>
        <sz val="12"/>
        <color rgb="FF374151"/>
        <rFont val="Calibri"/>
        <family val="2"/>
        <scheme val="minor"/>
      </rPr>
      <t>ohne</t>
    </r>
    <r>
      <rPr>
        <sz val="12"/>
        <color rgb="FF374151"/>
        <rFont val="Calibri"/>
        <family val="2"/>
        <scheme val="minor"/>
      </rPr>
      <t xml:space="preserve"> Lohnfortzahlung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</si>
  <si>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durchschnittl. Krankentage ohne Lohnfortzahlung</t>
    </r>
  </si>
  <si>
    <t>3. Erklärung des Trägers: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</si>
  <si>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Bestätigung, dass die bereitgestellten Informationen anonymisiert sind.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</si>
  <si>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Verzicht auf personenbezogene Daten.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</si>
  <si>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Bestätigung, dass die Angaben wahrheitsgemäß und vollständig sind.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</si>
  <si>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Datum und Unterschrift des Trägers.</t>
    </r>
  </si>
  <si>
    <t>Datum</t>
  </si>
  <si>
    <t>Unterschrift</t>
  </si>
  <si>
    <t>Hinweise: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</si>
  <si>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Das Formular sollte sicher aufbewahrt werden, um den unbefugten Zugriff zu verhindern.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</si>
  <si>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Die Daten sollen nach Abschluss der Verhandlung gelöscht werden.</t>
    </r>
  </si>
  <si>
    <t>Nachweisführung tatsächliche Betreuungszeiten</t>
  </si>
  <si>
    <t xml:space="preserve">·        Dokumentationszeitraum  </t>
  </si>
  <si>
    <t>von 
Monat/Jahr</t>
  </si>
  <si>
    <t>bis 
Monat/Jahr</t>
  </si>
  <si>
    <t xml:space="preserve">·        Öffnungszeiten  </t>
  </si>
  <si>
    <t>Stunden/Tag</t>
  </si>
  <si>
    <t>Montag</t>
  </si>
  <si>
    <t>Dienstag</t>
  </si>
  <si>
    <t>Mittwoch</t>
  </si>
  <si>
    <t>Donnerstag</t>
  </si>
  <si>
    <t>Freitag</t>
  </si>
  <si>
    <t>anwesende Ganztagskinder</t>
  </si>
  <si>
    <t>von
Uhrzeit</t>
  </si>
  <si>
    <t>bis
Uhrzeit</t>
  </si>
  <si>
    <t>Anzahl Kinder
Krippe</t>
  </si>
  <si>
    <t>Anzahl 
Kinder
Kindergarten</t>
  </si>
  <si>
    <t>Anzahl Kinder
Hort</t>
  </si>
  <si>
    <t>Ermittlung Personalschlüssel Krippe</t>
  </si>
  <si>
    <t>variable Berechnungskomponenten</t>
  </si>
  <si>
    <t xml:space="preserve"> GT</t>
  </si>
  <si>
    <t>Anmerkungen</t>
  </si>
  <si>
    <t>Betreuungszeit in Stunden täglich</t>
  </si>
  <si>
    <t xml:space="preserve">Ist unter Nachweis einer Belegungsstatistik der letzten 3 Monate entsprechend anzupassen.
Siehe Anlage 6 </t>
  </si>
  <si>
    <t>Ermittlung Jahresöffnungszeit in Tagen/Stunden</t>
  </si>
  <si>
    <t>Kalendertage im Jahr</t>
  </si>
  <si>
    <t>abzüglich 52 Wochenenden in Tagen</t>
  </si>
  <si>
    <t xml:space="preserve">abzüglich Feiertage durchschnittlich </t>
  </si>
  <si>
    <t>abzüglich Schließtage Kindertageseinrichtung</t>
  </si>
  <si>
    <t>Verbleibende Jahresöffnungszeit in Tagen</t>
  </si>
  <si>
    <t>Jahresöffnungszeit in Stunden</t>
  </si>
  <si>
    <t>Jahresarbeitszeit  Mitarbeiter</t>
  </si>
  <si>
    <t>Wöchentliche Arbeitszeit in Stunden</t>
  </si>
  <si>
    <t>abzüglich mittelbare Arbeitszeit (2,5 h) in der Woche in Stunden</t>
  </si>
  <si>
    <t>mögliche unmittelbare  Arbeitszeit eines MA in Stunden</t>
  </si>
  <si>
    <t>Arbeitszeit im Jahr in Tagen</t>
  </si>
  <si>
    <t>abzüglich Urlaub in Tagen</t>
  </si>
  <si>
    <t>Abzug von 5 Tagen Urlaub während der Schließzeiten. Es ist der tatsächliche, tariflich gewährte Urlaub anzusetzen.</t>
  </si>
  <si>
    <t>abzügl. tarifl. Freistellung Heiligabend + Silvester</t>
  </si>
  <si>
    <t>abzüglich Krankheit in Tagen</t>
  </si>
  <si>
    <t>Gemeint sind nur Krankentage mit Entgeltfortzahlung durch den Träger. 
siehe Anlage 6</t>
  </si>
  <si>
    <t>abzüglich Fortbildung in Tagen</t>
  </si>
  <si>
    <t>abzüglich Feiertage in Tagen</t>
  </si>
  <si>
    <t>mögliche Arbeitstage</t>
  </si>
  <si>
    <t>in Stunden</t>
  </si>
  <si>
    <t>Personalbedarf für Jahresöffnungszeit</t>
  </si>
  <si>
    <t>Summe der Jahresöffnungszeit in Stunden</t>
  </si>
  <si>
    <t>Mögliche Arbeitszeit eines MA in Stunden</t>
  </si>
  <si>
    <t xml:space="preserve">Personalbedarf VzÄ  in  der Woche </t>
  </si>
  <si>
    <t>Personalschlüssel pro Kind</t>
  </si>
  <si>
    <t>Leitung</t>
  </si>
  <si>
    <t>Stellvertretung</t>
  </si>
  <si>
    <t>Personalbedarf verlängerte Öffnungszeit</t>
  </si>
  <si>
    <t>Mehrstunden / verlängerte Öffnungszeit</t>
  </si>
  <si>
    <t>Anzahl Stunden pro Woche</t>
  </si>
  <si>
    <t>Personal</t>
  </si>
  <si>
    <t>Ermittlung Personalschlüssel Kindergarten</t>
  </si>
  <si>
    <t>Abzüglich 52 Wochenenden in Tagen</t>
  </si>
  <si>
    <t>Ermittlung Personalschlüssel Hort</t>
  </si>
  <si>
    <t>Art des Hortes</t>
  </si>
  <si>
    <t>Hort mit Frühdienst</t>
  </si>
  <si>
    <t>bitte auswählen</t>
  </si>
  <si>
    <t xml:space="preserve"> letzte Abrechnungen sind nachzuweisen</t>
  </si>
  <si>
    <t>Pk Ferienhort</t>
  </si>
  <si>
    <t>1.3</t>
  </si>
  <si>
    <t>Reinigungsleistung</t>
  </si>
  <si>
    <t>4.3</t>
  </si>
  <si>
    <t>Reinigungsmittel / Schädlingsbekämpfung</t>
  </si>
  <si>
    <t>4.4</t>
  </si>
  <si>
    <t>4.5</t>
  </si>
  <si>
    <t>4.6</t>
  </si>
  <si>
    <t>Investition für bewegliche Sachen</t>
  </si>
  <si>
    <t>Erläuterungen zur Entgeltberechnung</t>
  </si>
  <si>
    <t>1.1. Leiter/in</t>
  </si>
  <si>
    <t>1.2. Erzieher/in</t>
  </si>
  <si>
    <t>1.3. Pk Ferienhort</t>
  </si>
  <si>
    <t>Hinweise</t>
  </si>
  <si>
    <t>Begründung / Erläuterung zum Antrag</t>
  </si>
  <si>
    <t>akt. Tarifvertrag / Zahlungsgrundlage ist beizufügen</t>
  </si>
  <si>
    <t>Nachweise gem. §6 Abs.6 KiföG M-V sind mit einzureichen</t>
  </si>
  <si>
    <t>1.4</t>
  </si>
  <si>
    <t>1.5</t>
  </si>
  <si>
    <t>1.6</t>
  </si>
  <si>
    <t xml:space="preserve">1.4 Fort- und Weiterbildung         </t>
  </si>
  <si>
    <t>1.5 Personalnebenkosten</t>
  </si>
  <si>
    <t>1.6 Fach- und Praxisberatung</t>
  </si>
  <si>
    <t>tarifl. Grdl. oder ext. Rg. ist beizufügen</t>
  </si>
  <si>
    <t xml:space="preserve">2.1 pädag. Ge- und Verbrauchsmaterial  </t>
  </si>
  <si>
    <t>2.2 Fachliteratur</t>
  </si>
  <si>
    <t>2.3 Beschaffungen GWG</t>
  </si>
  <si>
    <t>3.1 Bürokosten</t>
  </si>
  <si>
    <t>Pauschale für Verwaltungskosten</t>
  </si>
  <si>
    <t>3.2 Pauschale für Verwaltungskosten</t>
  </si>
  <si>
    <t>3.3 Versicherungen</t>
  </si>
  <si>
    <t>z. B. Telefon, Porto, Büromaterial</t>
  </si>
  <si>
    <t>nur betriebsnotwendige Versicherungen - die Versicherungspolicen sind als Nachweise beizulegen</t>
  </si>
  <si>
    <t>4.1 Hausgebühren</t>
  </si>
  <si>
    <t>4.2 Reinigungsleistung</t>
  </si>
  <si>
    <t>z.B. Müll, GEZ, Straßenreinigung</t>
  </si>
  <si>
    <t>4.3 Reinigungsmittel / Schädlingsbekämpfung</t>
  </si>
  <si>
    <t>4.4 Med. Sachbedarf / Haushaltsartikel / Higienebedarf</t>
  </si>
  <si>
    <t>Pauschale gem. LRV</t>
  </si>
  <si>
    <t>gem. LRV und Nachweise für Schädlingsbekämpfung</t>
  </si>
  <si>
    <t>4.5 Hausmeister</t>
  </si>
  <si>
    <t>gem. LRV einschl. Winterdienst u. Pflege Außenfläche</t>
  </si>
  <si>
    <t>4.6 Wartung/Unterhaltung/ Reparaturen</t>
  </si>
  <si>
    <t>z.B. Heizung, Aufzug</t>
  </si>
  <si>
    <t>5.1 Strom</t>
  </si>
  <si>
    <t>5.3 Wasser</t>
  </si>
  <si>
    <t>5.2 Gas / Heizung</t>
  </si>
  <si>
    <t>5.4 Betriebskostenabrechnung</t>
  </si>
  <si>
    <t>6.1 Miete</t>
  </si>
  <si>
    <t>6.2 Pacht / Turnhallennutzung u.ä.</t>
  </si>
  <si>
    <t>Mietvertrag incl. evtl. Nachträge sind in Kopie beizufügen</t>
  </si>
  <si>
    <t>Nachweise sind in Kopie beizufügen</t>
  </si>
  <si>
    <t>7.1 Investitionen für unbewegliche Sachen</t>
  </si>
  <si>
    <t>Investitionen für unbewegliche Sachen</t>
  </si>
  <si>
    <t xml:space="preserve"> Ausstattungen mit einem Wert unter 1.000,00 EUR (eine Liste der prospektiv zu beschaffenden GWGs ist als Anlage beizulegen)</t>
  </si>
  <si>
    <t>7.2 Investition für bewegliche Sachen</t>
  </si>
  <si>
    <t>7.3 Zinsen</t>
  </si>
  <si>
    <t>Nachweis erforderlich - Zins- und Tilgungsplan in Kopie beilegen</t>
  </si>
  <si>
    <t>betriebsbedingte Investitionen ab 1.000,00 EUR werden nur berücksichtigt, wenn diese vorher durch
das Amt für Finanzen und Planung - Jugend und Soziales genehmigt wurden (Vgl. § 78 c Abs. 2 SGB VIII)</t>
  </si>
  <si>
    <t>8.1 Zuschüsse und Spenden</t>
  </si>
  <si>
    <t>8.2 Finanzerträge, sonstige Einnahmen</t>
  </si>
  <si>
    <t>z.B. Einnahmen aus Vermietung</t>
  </si>
  <si>
    <t>Verpflegung</t>
  </si>
  <si>
    <t>Frühstück</t>
  </si>
  <si>
    <t>Vesper</t>
  </si>
  <si>
    <t>Mittag</t>
  </si>
  <si>
    <t>Telefon, Fax, E-Mail</t>
  </si>
  <si>
    <t xml:space="preserve">Angaben zum Träger </t>
  </si>
  <si>
    <t xml:space="preserve">Angabe zur Einrichtung </t>
  </si>
  <si>
    <t>Erzieher/in TZ</t>
  </si>
  <si>
    <t>Erzieher/in HAT</t>
  </si>
  <si>
    <t>Antrag auf Abschluss einer Entgeltvereinbarung nach § 24 KiföG M/V</t>
  </si>
  <si>
    <t>für den Zeitraum vom:</t>
  </si>
  <si>
    <t>ganztags</t>
  </si>
  <si>
    <t>teilzeit</t>
  </si>
  <si>
    <t>halbtags</t>
  </si>
  <si>
    <t xml:space="preserve">Hort </t>
  </si>
  <si>
    <t>Stufe</t>
  </si>
  <si>
    <t xml:space="preserve">       Betriebserlaubnis</t>
  </si>
  <si>
    <t>Jahressumme in EUR</t>
  </si>
  <si>
    <t>Anschrift, Telefon, E-Mail</t>
  </si>
  <si>
    <t>Anschrift, Telefon,E-Mail</t>
  </si>
  <si>
    <t xml:space="preserve">Es wird bestätigt, dass der Elternrat gemäß § 22 Absatz 5 Satz 3 KiföG M-V rechtzeitig und umfassend über den Antrag informiert und ihm frühzeitig Gelegenheit zur Stellungnahme eingeräumt wurde.                                        </t>
  </si>
  <si>
    <t>Anteil %</t>
  </si>
  <si>
    <t>belegte Plätze der letzten zwölf Monate</t>
  </si>
  <si>
    <t>Kinder</t>
  </si>
  <si>
    <t>belegt</t>
  </si>
  <si>
    <t>gesamt:</t>
  </si>
  <si>
    <t>Januar 20…</t>
  </si>
  <si>
    <t>Februar 20…</t>
  </si>
  <si>
    <t>März 20…</t>
  </si>
  <si>
    <t>April 20…</t>
  </si>
  <si>
    <t>Mai 20…</t>
  </si>
  <si>
    <t>Juni 20…</t>
  </si>
  <si>
    <t>Juli 20…</t>
  </si>
  <si>
    <t>August 20…</t>
  </si>
  <si>
    <t>September 20…</t>
  </si>
  <si>
    <t>Oktober 20…</t>
  </si>
  <si>
    <t>November 20…</t>
  </si>
  <si>
    <t>Dezember 20…</t>
  </si>
  <si>
    <t>Summe</t>
  </si>
  <si>
    <t xml:space="preserve">Ø Belegung pro Monat
</t>
  </si>
  <si>
    <t xml:space="preserve">Ø monatliche Belegung Krippe </t>
  </si>
  <si>
    <t>Ø monatliche Belegung Krindergarten</t>
  </si>
  <si>
    <t xml:space="preserve">Ø monatliche Belegung Hort </t>
  </si>
  <si>
    <t>3. Berechnung  Freistellungsanteil Leitung</t>
  </si>
  <si>
    <t>Personalschlüssel</t>
  </si>
  <si>
    <t>Anteil Leitung rechnerisch</t>
  </si>
  <si>
    <t>Freistellungsanteil laut Satzung</t>
  </si>
  <si>
    <t>Wenn</t>
  </si>
  <si>
    <t>Dann</t>
  </si>
  <si>
    <t>Freistellungsanteil  &gt; 1,75</t>
  </si>
  <si>
    <t xml:space="preserve">Freistellungsanteil  &lt; 0,5 </t>
  </si>
  <si>
    <t>Ferienhort</t>
  </si>
  <si>
    <t>Personal / Leitungsstunden</t>
  </si>
  <si>
    <t>Die Herstellung des Benehmens über die Essenversorgung und die Höhe der Verpflegungskosten ist gemäß § 22 Absatz 4 Satz 2 KiföG M-V erfolgt.</t>
  </si>
  <si>
    <t xml:space="preserve">Belegungsprognose </t>
  </si>
  <si>
    <t>1.2.1</t>
  </si>
  <si>
    <t>1.2.2</t>
  </si>
  <si>
    <t>6.1</t>
  </si>
  <si>
    <t>6.2</t>
  </si>
  <si>
    <t>Pachten</t>
  </si>
  <si>
    <t xml:space="preserve">Mieten </t>
  </si>
  <si>
    <t>Summe Punkt 8</t>
  </si>
  <si>
    <t>IST Kosten</t>
  </si>
  <si>
    <t>Platzkosten ganztags</t>
  </si>
  <si>
    <t>Platzkosten teilzeit</t>
  </si>
  <si>
    <t>Platzkosten halbtags</t>
  </si>
  <si>
    <t>Maßgeblicher Tarifvertrag</t>
  </si>
  <si>
    <t>TvöD VKA SuE</t>
  </si>
  <si>
    <t>X</t>
  </si>
  <si>
    <t>TV-L SuE</t>
  </si>
  <si>
    <t>DVO HH</t>
  </si>
  <si>
    <t>sonstiges</t>
  </si>
  <si>
    <t>bitte benennen</t>
  </si>
  <si>
    <t>lfd.</t>
  </si>
  <si>
    <t>Geb.-</t>
  </si>
  <si>
    <t>Eintritts</t>
  </si>
  <si>
    <t>Vergütgs-</t>
  </si>
  <si>
    <t xml:space="preserve"> Kalkulation 2025</t>
  </si>
  <si>
    <t>Anzahl</t>
  </si>
  <si>
    <t>PK</t>
  </si>
  <si>
    <t>Kalkulation 2025</t>
  </si>
  <si>
    <t>Urlaubs- und</t>
  </si>
  <si>
    <t>sonstige PK</t>
  </si>
  <si>
    <t>Jahres-</t>
  </si>
  <si>
    <t>AG -Anteil</t>
  </si>
  <si>
    <t>VWL</t>
  </si>
  <si>
    <t>Stellen-</t>
  </si>
  <si>
    <t>Personal-</t>
  </si>
  <si>
    <t>Nr.</t>
  </si>
  <si>
    <t>datum</t>
  </si>
  <si>
    <t xml:space="preserve">Gruppe / </t>
  </si>
  <si>
    <t>PK / VK</t>
  </si>
  <si>
    <t>Monate</t>
  </si>
  <si>
    <t>Weihnachtsgeld</t>
  </si>
  <si>
    <t>(z.B. LOE)</t>
  </si>
  <si>
    <t>brutto</t>
  </si>
  <si>
    <t>in %</t>
  </si>
  <si>
    <t>personal-</t>
  </si>
  <si>
    <t>anteil</t>
  </si>
  <si>
    <t>kosten für</t>
  </si>
  <si>
    <t>Grundgehalt</t>
  </si>
  <si>
    <t>Jahres-AN-Brutto</t>
  </si>
  <si>
    <t>kosten</t>
  </si>
  <si>
    <t>Kalkulation</t>
  </si>
  <si>
    <t>Leitung gesamt:</t>
  </si>
  <si>
    <r>
      <rPr>
        <b/>
        <sz val="8"/>
        <rFont val="Calibri"/>
        <family val="2"/>
      </rPr>
      <t>Ø</t>
    </r>
    <r>
      <rPr>
        <b/>
        <sz val="8"/>
        <rFont val="Arial"/>
        <family val="2"/>
      </rPr>
      <t xml:space="preserve"> PK</t>
    </r>
  </si>
  <si>
    <t>Hausmeister gesamt:</t>
  </si>
  <si>
    <t>Reinigungskraft gesamt:</t>
  </si>
  <si>
    <t>sonstige gesamt:</t>
  </si>
  <si>
    <t>päd. Personal gesamt:</t>
  </si>
  <si>
    <t>Kinderzahl Ø</t>
  </si>
  <si>
    <t>Nummer</t>
  </si>
  <si>
    <t>Prämisse: An 5 Tagen hiervon wird Urlaub genommen, deshalb Abzug von 5 Tagen in Zeile 21</t>
  </si>
  <si>
    <t>Betreuungsschlüssel</t>
  </si>
  <si>
    <t>Personalbedarf</t>
  </si>
  <si>
    <t xml:space="preserve"> Personalbedarf Ø</t>
  </si>
  <si>
    <t xml:space="preserve">Freistellungsanteil Leitung </t>
  </si>
  <si>
    <t>Personalbedarf päd. MA</t>
  </si>
  <si>
    <t xml:space="preserve">VZÄ aktuell vorhandenes päd. Personal </t>
  </si>
  <si>
    <t>tatsächlich vorhandene VZÄ</t>
  </si>
  <si>
    <t>Anteil an gesamt VZÄ</t>
  </si>
  <si>
    <t>Summe 1. - GT</t>
  </si>
  <si>
    <t>Summe 1. - TZ</t>
  </si>
  <si>
    <t>Summe 1. - HAT</t>
  </si>
  <si>
    <t>Personalkosten des päd. Personals</t>
  </si>
  <si>
    <t>HO</t>
  </si>
  <si>
    <t>Pers.Bedarf nur GT</t>
  </si>
  <si>
    <t>bei 98% Auslastung</t>
  </si>
  <si>
    <t>Ø Personalkosten</t>
  </si>
  <si>
    <t>Gesamtkosten</t>
  </si>
  <si>
    <t>14,31 € pro Jahr und prospektive Ki-Zahl</t>
  </si>
  <si>
    <t>Antrag 2025</t>
  </si>
  <si>
    <t>Vorperiode</t>
  </si>
  <si>
    <t>Belegungsprognose im Antragszeitraum</t>
  </si>
  <si>
    <t>tatsächliche</t>
  </si>
  <si>
    <t>qm je Kind</t>
  </si>
  <si>
    <t>1.Halbjahr Antragszeitraum</t>
  </si>
  <si>
    <t>2.Halbjahr Antragszeitraum</t>
  </si>
  <si>
    <t>Med. Sachbedarf / Haushaltsartikel / Hygienebedarf</t>
  </si>
  <si>
    <t>Entgeltberechnung</t>
  </si>
  <si>
    <t>Auf der Grundlage der eingereichten Kalkulation beantragen wir folgende monatlichen Entgelte je Platz  für den o.g. Zeitraum:</t>
  </si>
  <si>
    <t xml:space="preserve">Prospektive </t>
  </si>
  <si>
    <t>Kinderzahl</t>
  </si>
  <si>
    <t>pro Kind / Jahr</t>
  </si>
  <si>
    <t>pro MA</t>
  </si>
  <si>
    <r>
      <t xml:space="preserve">Auszufüllen sind nur die </t>
    </r>
    <r>
      <rPr>
        <b/>
        <sz val="11"/>
        <color theme="0" tint="-0.34998626667073579"/>
        <rFont val="Fira Sans"/>
        <family val="2"/>
      </rPr>
      <t>grau</t>
    </r>
    <r>
      <rPr>
        <sz val="11"/>
        <rFont val="Fira Sans"/>
        <family val="2"/>
      </rPr>
      <t xml:space="preserve"> hinterlegten Felder!</t>
    </r>
  </si>
  <si>
    <t>Stellenplan</t>
  </si>
  <si>
    <t>AVR-DW-MV</t>
  </si>
  <si>
    <t xml:space="preserve">Betrag € pro Jahr und prospektive Ki-Zahl - Spiel- und Beschäftigungsmaterial </t>
  </si>
  <si>
    <t>Freistellungsanteil Leitung</t>
  </si>
  <si>
    <t xml:space="preserve">Grundlage der Berechnung sind die in der Leistungs- Qualitätsentwicklungs - und Entgeltvereinbarung (LQEV)  </t>
  </si>
  <si>
    <t>Winterferien 2025</t>
  </si>
  <si>
    <t>Mo, 03.02. - Fr, 14.02.</t>
  </si>
  <si>
    <t>Osterferien 2025</t>
  </si>
  <si>
    <t>Mo, 14.04. - Mi, 23.04. + Fr, 30.05.</t>
  </si>
  <si>
    <t>Pfingstferien 2025</t>
  </si>
  <si>
    <t>Fr, 06.06. - Di, 10.06.</t>
  </si>
  <si>
    <t>Sommerferien 2025</t>
  </si>
  <si>
    <t>Fr, 28.07. - Di, 06.09.</t>
  </si>
  <si>
    <t>Herbstferien 2025</t>
  </si>
  <si>
    <t>Mo 20.10. - Fr 24.10.</t>
  </si>
  <si>
    <t>Weihnachtsferien 2025</t>
  </si>
  <si>
    <t>Mo 22.12. - Mi 31.12.</t>
  </si>
  <si>
    <t xml:space="preserve">Ferienhort - Belegungsprognose </t>
  </si>
  <si>
    <t>1 Stunde</t>
  </si>
  <si>
    <t>2 Stunden</t>
  </si>
  <si>
    <t>3 Stunden</t>
  </si>
  <si>
    <t>4 Stunden</t>
  </si>
  <si>
    <t>über 6 Stunden täglich hinausgehend</t>
  </si>
  <si>
    <t>Ferienhort - zeitliche Inanspruchnahme - Anzahl Kinder</t>
  </si>
  <si>
    <t>Kinderzahl gesamt</t>
  </si>
  <si>
    <t>Belegungsprognose für den Antragszeitraum</t>
  </si>
  <si>
    <t>in Anspruch genommene Ferienhort - Plätze der letzten zwölf Monate - gem. §6Abs.6 KiföG M-V</t>
  </si>
  <si>
    <t xml:space="preserve">siehe Anlage 3g LRV </t>
  </si>
  <si>
    <t>Sparsamkeit zur Erbringung der Leistung geeignet ist.</t>
  </si>
  <si>
    <t>Altersgruppe/ Betreuungsform</t>
  </si>
  <si>
    <t>Verpflegungskostensatz</t>
  </si>
  <si>
    <t>Monatspauschale 17 Tage</t>
  </si>
  <si>
    <t>dav. Mittag</t>
  </si>
  <si>
    <t>GT/ Tag               3 Mahlzeiten</t>
  </si>
  <si>
    <t>TZ oder HT/ Tag</t>
  </si>
  <si>
    <t>GT/ Monat          3 Mahlzeiten</t>
  </si>
  <si>
    <t>TZ oder HT/ Monat</t>
  </si>
  <si>
    <t>GT/TZ/ HT/ Monat</t>
  </si>
  <si>
    <t>trägereigene Küche</t>
  </si>
  <si>
    <t xml:space="preserve">Externer Anbieter </t>
  </si>
  <si>
    <t xml:space="preserve">Anbieter aus Unternehmensverbund </t>
  </si>
  <si>
    <r>
      <t>·        Anwesenheitszeiten  im 1/2 h Takt -</t>
    </r>
    <r>
      <rPr>
        <b/>
        <sz val="11"/>
        <color rgb="FF374151"/>
        <rFont val="Fira Sans"/>
        <family val="2"/>
      </rPr>
      <t xml:space="preserve"> </t>
    </r>
    <r>
      <rPr>
        <b/>
        <sz val="11"/>
        <color rgb="FFFF0000"/>
        <rFont val="Fira Sans"/>
        <family val="2"/>
      </rPr>
      <t>nur Kinder mit einem Ganztagsplatz</t>
    </r>
  </si>
  <si>
    <t>·         Träger der Kindertageseinrichtung</t>
  </si>
  <si>
    <t>·         Name der Kindertageseinrichtung</t>
  </si>
  <si>
    <t>·         Ansprechpartner des Trägers</t>
  </si>
  <si>
    <t>·         Kontaktdaten (E-Mail, Telefon)</t>
  </si>
  <si>
    <t>·         Bestätigung, dass die bereitgestellten Informationen anonymisiert sind.</t>
  </si>
  <si>
    <t>·         Verzicht auf personenbezogene Daten.</t>
  </si>
  <si>
    <t>·         Bestätigung, dass die Angaben wahrheitsgemäß und vollständig sind.</t>
  </si>
  <si>
    <t>·         Datum und Unterschrift des Trägers.</t>
  </si>
  <si>
    <t>·         Das Formular sollte sicher aufbewahrt werden, um den unbefugten Zugriff zu verhindern.</t>
  </si>
  <si>
    <t>·         Die Daten sollten nach Abschluss der Verhandlung gelöscht werden.</t>
  </si>
  <si>
    <t>Flächenbedarf</t>
  </si>
  <si>
    <t>entsprechend</t>
  </si>
  <si>
    <t>Flächen-</t>
  </si>
  <si>
    <t>überhang</t>
  </si>
  <si>
    <t>1 VK je 800 qm - E2S3</t>
  </si>
  <si>
    <t>1 VK je 1.450 qm - E4S3</t>
  </si>
  <si>
    <t>päd. Pers. VK</t>
  </si>
  <si>
    <t>sonstige (bitte benennen)</t>
  </si>
  <si>
    <t>Hygienestandards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</si>
</sst>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.0%"/>
    <numFmt numFmtId="167" formatCode="_-* #,##0.000\ &quot;€&quot;_-;\-* #,##0.000\ &quot;€&quot;_-;_-* &quot;-&quot;??\ &quot;€&quot;_-;_-@_-"/>
    <numFmt numFmtId="168" formatCode="0.000"/>
    <numFmt numFmtId="169" formatCode="h:mm;@"/>
    <numFmt numFmtId="170" formatCode="_-* #,##0.00\ [$€-407]_-;\-* #,##0.00\ [$€-407]_-;_-* &quot;-&quot;??\ [$€-407]_-;_-@_-"/>
    <numFmt numFmtId="171" formatCode="0.000%"/>
    <numFmt numFmtId="172" formatCode="#,##0.00\ [$€-1];[Red]\-#,##0.00\ [$€-1]"/>
    <numFmt numFmtId="173" formatCode="#,##0.000_ ;[Red]\-#,##0.000\ "/>
    <numFmt numFmtId="174" formatCode="#,##0_ ;[Red]\-#,##0\ "/>
    <numFmt numFmtId="175" formatCode="0.0000000"/>
    <numFmt numFmtId="176" formatCode="0.0"/>
    <numFmt numFmtId="177" formatCode="&quot;entspricht&quot;\ 0%"/>
    <numFmt numFmtId="178" formatCode="0.00\ \V\K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Fira Sans"/>
      <family val="2"/>
    </font>
    <font>
      <b/>
      <sz val="11"/>
      <name val="Fira Sans"/>
      <family val="2"/>
    </font>
    <font>
      <sz val="11"/>
      <color rgb="FFFF0000"/>
      <name val="Calibri"/>
      <family val="2"/>
      <scheme val="minor"/>
    </font>
    <font>
      <sz val="10"/>
      <color rgb="FF374151"/>
      <name val="Calibri"/>
      <family val="2"/>
      <scheme val="minor"/>
    </font>
    <font>
      <sz val="7"/>
      <color rgb="FF374151"/>
      <name val="Calibri"/>
      <family val="2"/>
      <scheme val="minor"/>
    </font>
    <font>
      <sz val="12"/>
      <color rgb="FF374151"/>
      <name val="Calibri"/>
      <family val="2"/>
      <scheme val="minor"/>
    </font>
    <font>
      <b/>
      <sz val="12"/>
      <color rgb="FF374151"/>
      <name val="Calibri"/>
      <family val="2"/>
      <scheme val="minor"/>
    </font>
    <font>
      <b/>
      <sz val="9"/>
      <color indexed="81"/>
      <name val="Segoe UI"/>
      <family val="2"/>
    </font>
    <font>
      <sz val="9"/>
      <color theme="1"/>
      <name val="Fira Sans"/>
      <family val="2"/>
    </font>
    <font>
      <sz val="11"/>
      <color theme="1"/>
      <name val="Fira Sans"/>
      <family val="2"/>
    </font>
    <font>
      <b/>
      <i/>
      <sz val="11"/>
      <name val="Fira Sans"/>
      <family val="2"/>
    </font>
    <font>
      <b/>
      <sz val="11"/>
      <color theme="1"/>
      <name val="Fira Sans"/>
      <family val="2"/>
    </font>
    <font>
      <sz val="10"/>
      <name val="Rockwell MT Light"/>
    </font>
    <font>
      <sz val="11"/>
      <color rgb="FFFF0000"/>
      <name val="Fira Sans"/>
      <family val="2"/>
    </font>
    <font>
      <b/>
      <sz val="11"/>
      <color rgb="FFFF0000"/>
      <name val="Fira Sans"/>
      <family val="2"/>
    </font>
    <font>
      <u/>
      <sz val="11"/>
      <name val="Fira Sans"/>
      <family val="2"/>
    </font>
    <font>
      <b/>
      <sz val="10"/>
      <name val="Fira Sans"/>
      <family val="2"/>
    </font>
    <font>
      <sz val="10"/>
      <name val="Fira Sans"/>
      <family val="2"/>
    </font>
    <font>
      <b/>
      <sz val="10"/>
      <color rgb="FFFF0000"/>
      <name val="Fira Sans"/>
      <family val="2"/>
    </font>
    <font>
      <sz val="10"/>
      <color rgb="FFFF0000"/>
      <name val="Fira Sans"/>
      <family val="2"/>
    </font>
    <font>
      <sz val="10"/>
      <color indexed="21"/>
      <name val="Fira Sans"/>
      <family val="2"/>
    </font>
    <font>
      <sz val="12"/>
      <name val="Fira Sans"/>
      <family val="2"/>
    </font>
    <font>
      <b/>
      <sz val="12"/>
      <name val="Fira Sans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7"/>
      <name val="Arial"/>
      <family val="2"/>
    </font>
    <font>
      <sz val="14"/>
      <name val="Arial"/>
      <family val="2"/>
    </font>
    <font>
      <sz val="6"/>
      <name val="Arial"/>
      <family val="2"/>
    </font>
    <font>
      <b/>
      <sz val="8"/>
      <color rgb="FFFF0000"/>
      <name val="Arial"/>
      <family val="2"/>
    </font>
    <font>
      <b/>
      <sz val="6"/>
      <name val="Arial"/>
      <family val="2"/>
    </font>
    <font>
      <b/>
      <sz val="8"/>
      <name val="Calibri"/>
      <family val="2"/>
    </font>
    <font>
      <b/>
      <sz val="7"/>
      <name val="Arial"/>
      <family val="2"/>
    </font>
    <font>
      <sz val="10"/>
      <color theme="0" tint="-0.499984740745262"/>
      <name val="Fira Sans"/>
      <family val="2"/>
    </font>
    <font>
      <sz val="10.5"/>
      <name val="Fira Sans"/>
      <family val="2"/>
    </font>
    <font>
      <b/>
      <sz val="10.5"/>
      <name val="Fira Sans"/>
      <family val="2"/>
    </font>
    <font>
      <sz val="10"/>
      <color theme="1"/>
      <name val="Fira Sans"/>
      <family val="2"/>
    </font>
    <font>
      <b/>
      <sz val="10"/>
      <color theme="1"/>
      <name val="Fira Sans"/>
      <family val="2"/>
    </font>
    <font>
      <sz val="14"/>
      <name val="Fira Sans"/>
      <family val="2"/>
    </font>
    <font>
      <sz val="11"/>
      <color theme="0" tint="-0.34998626667073579"/>
      <name val="Fira Sans"/>
      <family val="2"/>
    </font>
    <font>
      <b/>
      <sz val="11"/>
      <color theme="0" tint="-0.34998626667073579"/>
      <name val="Fira Sans"/>
      <family val="2"/>
    </font>
    <font>
      <sz val="10"/>
      <color theme="0" tint="-0.14999847407452621"/>
      <name val="Fira Sans"/>
      <family val="2"/>
    </font>
    <font>
      <sz val="10"/>
      <color theme="0" tint="-0.249977111117893"/>
      <name val="Fira Sans"/>
      <family val="2"/>
    </font>
    <font>
      <b/>
      <u/>
      <sz val="11"/>
      <color theme="1"/>
      <name val="Fira Sans"/>
      <family val="2"/>
    </font>
    <font>
      <b/>
      <sz val="11"/>
      <color rgb="FF00B050"/>
      <name val="Fira Sans"/>
      <family val="2"/>
    </font>
    <font>
      <sz val="11"/>
      <color rgb="FF374151"/>
      <name val="Fira Sans"/>
      <family val="2"/>
    </font>
    <font>
      <b/>
      <sz val="11"/>
      <color rgb="FF374151"/>
      <name val="Fira Sans"/>
      <family val="2"/>
    </font>
    <font>
      <b/>
      <u/>
      <sz val="11"/>
      <name val="Fira Sans"/>
      <family val="2"/>
    </font>
    <font>
      <sz val="11"/>
      <color indexed="8"/>
      <name val="Fira Sans"/>
      <family val="2"/>
    </font>
    <font>
      <sz val="12"/>
      <color theme="1"/>
      <name val="Fira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  <xf numFmtId="0" fontId="1" fillId="0" borderId="0"/>
    <xf numFmtId="0" fontId="20" fillId="0" borderId="0"/>
    <xf numFmtId="0" fontId="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08">
    <xf numFmtId="0" fontId="0" fillId="0" borderId="0" xfId="0"/>
    <xf numFmtId="0" fontId="0" fillId="0" borderId="0" xfId="0" applyBorder="1"/>
    <xf numFmtId="0" fontId="3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1" fillId="0" borderId="0" xfId="8"/>
    <xf numFmtId="0" fontId="11" fillId="0" borderId="0" xfId="8" applyFont="1" applyAlignment="1">
      <alignment horizontal="left" vertical="center" indent="2"/>
    </xf>
    <xf numFmtId="0" fontId="14" fillId="0" borderId="0" xfId="8" applyFont="1" applyAlignment="1">
      <alignment vertical="center"/>
    </xf>
    <xf numFmtId="0" fontId="1" fillId="0" borderId="0" xfId="8" applyAlignment="1">
      <alignment horizontal="left"/>
    </xf>
    <xf numFmtId="0" fontId="10" fillId="0" borderId="0" xfId="8" applyFont="1"/>
    <xf numFmtId="49" fontId="16" fillId="0" borderId="0" xfId="8" applyNumberFormat="1" applyFont="1" applyAlignment="1">
      <alignment wrapText="1"/>
    </xf>
    <xf numFmtId="0" fontId="8" fillId="0" borderId="27" xfId="0" applyFont="1" applyBorder="1"/>
    <xf numFmtId="0" fontId="8" fillId="0" borderId="27" xfId="0" applyFont="1" applyFill="1" applyBorder="1"/>
    <xf numFmtId="0" fontId="8" fillId="0" borderId="0" xfId="0" applyFont="1" applyFill="1" applyBorder="1"/>
    <xf numFmtId="0" fontId="9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Fill="1"/>
    <xf numFmtId="0" fontId="17" fillId="0" borderId="0" xfId="8" applyFont="1"/>
    <xf numFmtId="0" fontId="8" fillId="0" borderId="9" xfId="8" applyFont="1" applyBorder="1"/>
    <xf numFmtId="0" fontId="17" fillId="0" borderId="25" xfId="8" applyFont="1" applyBorder="1"/>
    <xf numFmtId="0" fontId="18" fillId="0" borderId="9" xfId="8" applyFont="1" applyBorder="1"/>
    <xf numFmtId="0" fontId="19" fillId="0" borderId="25" xfId="8" applyFont="1" applyBorder="1"/>
    <xf numFmtId="0" fontId="8" fillId="0" borderId="27" xfId="8" applyFont="1" applyBorder="1"/>
    <xf numFmtId="0" fontId="19" fillId="0" borderId="27" xfId="8" applyFont="1" applyBorder="1" applyAlignment="1">
      <alignment horizontal="center"/>
    </xf>
    <xf numFmtId="0" fontId="19" fillId="0" borderId="9" xfId="8" applyFont="1" applyBorder="1" applyAlignment="1">
      <alignment horizontal="center"/>
    </xf>
    <xf numFmtId="0" fontId="17" fillId="0" borderId="27" xfId="8" applyFont="1" applyBorder="1"/>
    <xf numFmtId="3" fontId="17" fillId="0" borderId="27" xfId="8" applyNumberFormat="1" applyFont="1" applyBorder="1"/>
    <xf numFmtId="3" fontId="17" fillId="0" borderId="25" xfId="8" applyNumberFormat="1" applyFont="1" applyBorder="1"/>
    <xf numFmtId="0" fontId="8" fillId="0" borderId="34" xfId="8" applyFont="1" applyBorder="1"/>
    <xf numFmtId="2" fontId="8" fillId="0" borderId="27" xfId="8" applyNumberFormat="1" applyFont="1" applyBorder="1"/>
    <xf numFmtId="0" fontId="8" fillId="0" borderId="27" xfId="8" applyFont="1" applyBorder="1" applyAlignment="1">
      <alignment wrapText="1"/>
    </xf>
    <xf numFmtId="2" fontId="17" fillId="0" borderId="27" xfId="8" applyNumberFormat="1" applyFont="1" applyBorder="1"/>
    <xf numFmtId="4" fontId="17" fillId="0" borderId="27" xfId="8" applyNumberFormat="1" applyFont="1" applyBorder="1"/>
    <xf numFmtId="4" fontId="17" fillId="0" borderId="25" xfId="8" applyNumberFormat="1" applyFont="1" applyBorder="1"/>
    <xf numFmtId="0" fontId="9" fillId="0" borderId="9" xfId="8" applyFont="1" applyBorder="1"/>
    <xf numFmtId="0" fontId="9" fillId="0" borderId="27" xfId="8" applyFont="1" applyBorder="1"/>
    <xf numFmtId="168" fontId="17" fillId="0" borderId="27" xfId="8" applyNumberFormat="1" applyFont="1" applyBorder="1"/>
    <xf numFmtId="168" fontId="17" fillId="0" borderId="0" xfId="8" applyNumberFormat="1" applyFont="1"/>
    <xf numFmtId="0" fontId="8" fillId="0" borderId="0" xfId="8" applyFont="1"/>
    <xf numFmtId="0" fontId="17" fillId="5" borderId="0" xfId="8" applyFont="1" applyFill="1"/>
    <xf numFmtId="2" fontId="8" fillId="3" borderId="27" xfId="8" applyNumberFormat="1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8" fillId="0" borderId="9" xfId="0" applyFont="1" applyBorder="1"/>
    <xf numFmtId="0" fontId="21" fillId="0" borderId="0" xfId="0" applyFont="1"/>
    <xf numFmtId="9" fontId="8" fillId="0" borderId="27" xfId="3" applyFont="1" applyBorder="1"/>
    <xf numFmtId="0" fontId="8" fillId="0" borderId="27" xfId="0" applyFont="1" applyBorder="1" applyAlignment="1">
      <alignment horizontal="center"/>
    </xf>
    <xf numFmtId="0" fontId="8" fillId="0" borderId="0" xfId="9" applyFont="1" applyProtection="1"/>
    <xf numFmtId="0" fontId="8" fillId="0" borderId="0" xfId="9" applyFont="1" applyProtection="1">
      <protection hidden="1"/>
    </xf>
    <xf numFmtId="0" fontId="8" fillId="0" borderId="0" xfId="0" applyFont="1" applyAlignment="1" applyProtection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0" xfId="0" applyFont="1" applyBorder="1" applyAlignment="1" applyProtection="1"/>
    <xf numFmtId="0" fontId="8" fillId="0" borderId="0" xfId="0" applyFont="1" applyBorder="1" applyProtection="1"/>
    <xf numFmtId="44" fontId="8" fillId="3" borderId="27" xfId="7" applyFont="1" applyFill="1" applyBorder="1"/>
    <xf numFmtId="0" fontId="8" fillId="0" borderId="0" xfId="6" applyFont="1" applyFill="1" applyBorder="1"/>
    <xf numFmtId="0" fontId="8" fillId="0" borderId="0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6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right"/>
    </xf>
    <xf numFmtId="2" fontId="8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165" fontId="8" fillId="0" borderId="0" xfId="2" applyNumberFormat="1" applyFont="1" applyFill="1" applyBorder="1" applyAlignment="1">
      <alignment horizontal="right"/>
    </xf>
    <xf numFmtId="4" fontId="8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4" fontId="8" fillId="0" borderId="0" xfId="2" applyNumberFormat="1" applyFont="1" applyFill="1" applyBorder="1" applyAlignment="1">
      <alignment horizontal="center" vertical="center"/>
    </xf>
    <xf numFmtId="44" fontId="8" fillId="0" borderId="0" xfId="0" applyNumberFormat="1" applyFont="1" applyBorder="1"/>
    <xf numFmtId="0" fontId="8" fillId="0" borderId="0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44" fontId="8" fillId="0" borderId="0" xfId="7" applyFont="1" applyFill="1" applyBorder="1"/>
    <xf numFmtId="44" fontId="8" fillId="0" borderId="0" xfId="0" applyNumberFormat="1" applyFont="1" applyFill="1" applyBorder="1"/>
    <xf numFmtId="167" fontId="8" fillId="0" borderId="0" xfId="0" applyNumberFormat="1" applyFont="1" applyFill="1" applyBorder="1"/>
    <xf numFmtId="44" fontId="8" fillId="0" borderId="0" xfId="7" applyFont="1" applyFill="1" applyBorder="1" applyAlignment="1">
      <alignment horizontal="center"/>
    </xf>
    <xf numFmtId="44" fontId="8" fillId="0" borderId="0" xfId="7" applyFont="1" applyBorder="1"/>
    <xf numFmtId="167" fontId="8" fillId="0" borderId="0" xfId="0" applyNumberFormat="1" applyFont="1" applyBorder="1"/>
    <xf numFmtId="2" fontId="8" fillId="0" borderId="0" xfId="0" applyNumberFormat="1" applyFont="1" applyFill="1" applyBorder="1" applyAlignment="1">
      <alignment horizontal="right" vertical="center"/>
    </xf>
    <xf numFmtId="0" fontId="19" fillId="0" borderId="0" xfId="0" applyFont="1"/>
    <xf numFmtId="2" fontId="17" fillId="4" borderId="27" xfId="0" applyNumberFormat="1" applyFont="1" applyFill="1" applyBorder="1" applyAlignment="1">
      <alignment horizontal="left"/>
    </xf>
    <xf numFmtId="0" fontId="17" fillId="0" borderId="0" xfId="0" applyFont="1" applyAlignment="1">
      <alignment horizontal="left"/>
    </xf>
    <xf numFmtId="2" fontId="17" fillId="6" borderId="27" xfId="0" applyNumberFormat="1" applyFont="1" applyFill="1" applyBorder="1" applyAlignment="1">
      <alignment horizontal="left"/>
    </xf>
    <xf numFmtId="0" fontId="17" fillId="0" borderId="0" xfId="0" applyFont="1"/>
    <xf numFmtId="0" fontId="17" fillId="0" borderId="27" xfId="0" applyFont="1" applyFill="1" applyBorder="1"/>
    <xf numFmtId="14" fontId="9" fillId="0" borderId="0" xfId="0" applyNumberFormat="1" applyFont="1" applyFill="1"/>
    <xf numFmtId="14" fontId="8" fillId="0" borderId="0" xfId="0" applyNumberFormat="1" applyFont="1" applyFill="1"/>
    <xf numFmtId="0" fontId="8" fillId="0" borderId="0" xfId="0" applyFont="1" applyProtection="1">
      <protection hidden="1"/>
    </xf>
    <xf numFmtId="0" fontId="8" fillId="0" borderId="0" xfId="0" applyFont="1" applyFill="1" applyProtection="1">
      <protection hidden="1"/>
    </xf>
    <xf numFmtId="2" fontId="8" fillId="0" borderId="0" xfId="0" applyNumberFormat="1" applyFont="1" applyFill="1" applyBorder="1"/>
    <xf numFmtId="0" fontId="21" fillId="0" borderId="34" xfId="0" applyFont="1" applyFill="1" applyBorder="1"/>
    <xf numFmtId="0" fontId="8" fillId="0" borderId="35" xfId="0" applyFont="1" applyFill="1" applyBorder="1"/>
    <xf numFmtId="1" fontId="8" fillId="0" borderId="0" xfId="0" applyNumberFormat="1" applyFont="1" applyFill="1" applyBorder="1"/>
    <xf numFmtId="168" fontId="8" fillId="0" borderId="0" xfId="0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hidden="1"/>
    </xf>
    <xf numFmtId="0" fontId="25" fillId="0" borderId="0" xfId="0" applyFont="1"/>
    <xf numFmtId="0" fontId="24" fillId="0" borderId="0" xfId="0" applyFont="1" applyFill="1"/>
    <xf numFmtId="14" fontId="24" fillId="0" borderId="0" xfId="0" applyNumberFormat="1" applyFont="1" applyFill="1"/>
    <xf numFmtId="14" fontId="25" fillId="0" borderId="0" xfId="0" applyNumberFormat="1" applyFont="1" applyFill="1"/>
    <xf numFmtId="0" fontId="26" fillId="0" borderId="0" xfId="0" applyFont="1" applyFill="1" applyBorder="1" applyProtection="1">
      <protection hidden="1"/>
    </xf>
    <xf numFmtId="0" fontId="24" fillId="0" borderId="0" xfId="0" applyFont="1" applyFill="1" applyProtection="1">
      <protection hidden="1"/>
    </xf>
    <xf numFmtId="0" fontId="25" fillId="0" borderId="0" xfId="0" applyFont="1" applyProtection="1">
      <protection hidden="1"/>
    </xf>
    <xf numFmtId="0" fontId="25" fillId="0" borderId="0" xfId="0" applyFont="1" applyFill="1" applyProtection="1">
      <protection hidden="1"/>
    </xf>
    <xf numFmtId="0" fontId="25" fillId="0" borderId="7" xfId="0" applyFont="1" applyBorder="1" applyProtection="1">
      <protection hidden="1"/>
    </xf>
    <xf numFmtId="0" fontId="27" fillId="0" borderId="7" xfId="0" applyFont="1" applyFill="1" applyBorder="1" applyProtection="1">
      <protection hidden="1"/>
    </xf>
    <xf numFmtId="0" fontId="25" fillId="0" borderId="7" xfId="0" applyFont="1" applyFill="1" applyBorder="1" applyProtection="1">
      <protection hidden="1"/>
    </xf>
    <xf numFmtId="0" fontId="25" fillId="0" borderId="0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4" fillId="0" borderId="3" xfId="0" applyFont="1" applyBorder="1" applyProtection="1"/>
    <xf numFmtId="0" fontId="25" fillId="0" borderId="4" xfId="0" applyFont="1" applyBorder="1" applyProtection="1">
      <protection hidden="1"/>
    </xf>
    <xf numFmtId="0" fontId="27" fillId="0" borderId="19" xfId="0" applyFont="1" applyFill="1" applyBorder="1" applyProtection="1">
      <protection hidden="1"/>
    </xf>
    <xf numFmtId="0" fontId="25" fillId="0" borderId="19" xfId="0" applyFont="1" applyFill="1" applyBorder="1" applyProtection="1">
      <protection hidden="1"/>
    </xf>
    <xf numFmtId="1" fontId="24" fillId="0" borderId="11" xfId="0" applyNumberFormat="1" applyFont="1" applyFill="1" applyBorder="1" applyAlignment="1" applyProtection="1">
      <alignment horizontal="center"/>
    </xf>
    <xf numFmtId="0" fontId="25" fillId="0" borderId="6" xfId="0" applyFont="1" applyBorder="1" applyProtection="1"/>
    <xf numFmtId="0" fontId="25" fillId="0" borderId="17" xfId="0" applyFont="1" applyBorder="1" applyAlignment="1" applyProtection="1">
      <alignment horizontal="center"/>
    </xf>
    <xf numFmtId="0" fontId="25" fillId="0" borderId="7" xfId="0" applyFont="1" applyBorder="1" applyProtection="1"/>
    <xf numFmtId="0" fontId="25" fillId="0" borderId="26" xfId="0" applyFont="1" applyBorder="1" applyAlignment="1" applyProtection="1">
      <alignment horizontal="center"/>
    </xf>
    <xf numFmtId="0" fontId="25" fillId="0" borderId="34" xfId="0" applyFont="1" applyBorder="1" applyAlignment="1" applyProtection="1">
      <alignment horizontal="center"/>
    </xf>
    <xf numFmtId="0" fontId="25" fillId="0" borderId="15" xfId="0" applyFont="1" applyFill="1" applyBorder="1" applyAlignment="1" applyProtection="1">
      <alignment horizontal="center"/>
    </xf>
    <xf numFmtId="0" fontId="25" fillId="0" borderId="11" xfId="0" applyFont="1" applyBorder="1" applyAlignment="1" applyProtection="1">
      <alignment horizontal="center"/>
    </xf>
    <xf numFmtId="0" fontId="25" fillId="0" borderId="38" xfId="0" applyFont="1" applyBorder="1" applyProtection="1"/>
    <xf numFmtId="0" fontId="25" fillId="0" borderId="13" xfId="0" applyFont="1" applyBorder="1" applyProtection="1"/>
    <xf numFmtId="0" fontId="25" fillId="0" borderId="18" xfId="0" applyFont="1" applyBorder="1" applyProtection="1"/>
    <xf numFmtId="0" fontId="25" fillId="0" borderId="10" xfId="0" applyFont="1" applyFill="1" applyBorder="1" applyProtection="1"/>
    <xf numFmtId="0" fontId="25" fillId="0" borderId="6" xfId="0" applyFont="1" applyFill="1" applyBorder="1" applyProtection="1"/>
    <xf numFmtId="0" fontId="25" fillId="0" borderId="26" xfId="0" applyFont="1" applyFill="1" applyBorder="1" applyProtection="1"/>
    <xf numFmtId="0" fontId="24" fillId="0" borderId="15" xfId="0" applyFont="1" applyFill="1" applyBorder="1" applyAlignment="1" applyProtection="1">
      <alignment vertical="center"/>
    </xf>
    <xf numFmtId="2" fontId="24" fillId="0" borderId="11" xfId="0" applyNumberFormat="1" applyFont="1" applyFill="1" applyBorder="1" applyProtection="1"/>
    <xf numFmtId="2" fontId="25" fillId="0" borderId="0" xfId="0" applyNumberFormat="1" applyFont="1" applyFill="1" applyBorder="1" applyProtection="1">
      <protection hidden="1"/>
    </xf>
    <xf numFmtId="0" fontId="25" fillId="0" borderId="0" xfId="0" applyFont="1" applyFill="1" applyBorder="1" applyProtection="1">
      <protection hidden="1"/>
    </xf>
    <xf numFmtId="2" fontId="28" fillId="0" borderId="6" xfId="0" applyNumberFormat="1" applyFont="1" applyFill="1" applyBorder="1" applyProtection="1">
      <protection hidden="1"/>
    </xf>
    <xf numFmtId="2" fontId="24" fillId="0" borderId="7" xfId="0" applyNumberFormat="1" applyFont="1" applyFill="1" applyBorder="1" applyAlignment="1" applyProtection="1">
      <alignment horizontal="center"/>
    </xf>
    <xf numFmtId="2" fontId="26" fillId="0" borderId="22" xfId="0" applyNumberFormat="1" applyFont="1" applyFill="1" applyBorder="1" applyAlignment="1" applyProtection="1">
      <alignment horizontal="center"/>
      <protection hidden="1"/>
    </xf>
    <xf numFmtId="2" fontId="24" fillId="0" borderId="22" xfId="0" applyNumberFormat="1" applyFont="1" applyFill="1" applyBorder="1" applyAlignment="1" applyProtection="1">
      <alignment horizontal="center"/>
      <protection hidden="1"/>
    </xf>
    <xf numFmtId="0" fontId="9" fillId="0" borderId="0" xfId="10" applyFont="1" applyFill="1" applyBorder="1" applyProtection="1"/>
    <xf numFmtId="0" fontId="25" fillId="3" borderId="16" xfId="0" applyFont="1" applyFill="1" applyBorder="1" applyAlignment="1" applyProtection="1">
      <alignment horizontal="center"/>
      <protection locked="0"/>
    </xf>
    <xf numFmtId="0" fontId="25" fillId="3" borderId="39" xfId="0" applyFont="1" applyFill="1" applyBorder="1" applyProtection="1">
      <protection locked="0"/>
    </xf>
    <xf numFmtId="0" fontId="25" fillId="3" borderId="14" xfId="0" applyFont="1" applyFill="1" applyBorder="1" applyProtection="1">
      <protection locked="0"/>
    </xf>
    <xf numFmtId="0" fontId="25" fillId="3" borderId="34" xfId="0" applyFont="1" applyFill="1" applyBorder="1" applyAlignment="1" applyProtection="1">
      <alignment horizontal="center"/>
      <protection locked="0"/>
    </xf>
    <xf numFmtId="0" fontId="25" fillId="3" borderId="27" xfId="0" applyFont="1" applyFill="1" applyBorder="1" applyProtection="1">
      <protection locked="0"/>
    </xf>
    <xf numFmtId="0" fontId="25" fillId="3" borderId="9" xfId="0" applyFont="1" applyFill="1" applyBorder="1" applyAlignment="1" applyProtection="1">
      <alignment horizontal="center"/>
      <protection locked="0"/>
    </xf>
    <xf numFmtId="0" fontId="25" fillId="3" borderId="30" xfId="0" applyFont="1" applyFill="1" applyBorder="1" applyProtection="1">
      <protection locked="0"/>
    </xf>
    <xf numFmtId="0" fontId="17" fillId="0" borderId="0" xfId="0" applyFont="1" applyBorder="1"/>
    <xf numFmtId="0" fontId="8" fillId="3" borderId="1" xfId="0" applyFont="1" applyFill="1" applyBorder="1"/>
    <xf numFmtId="14" fontId="8" fillId="3" borderId="1" xfId="9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 applyFill="1" applyBorder="1" applyAlignment="1" applyProtection="1">
      <alignment horizontal="center"/>
      <protection locked="0"/>
    </xf>
    <xf numFmtId="14" fontId="8" fillId="3" borderId="1" xfId="0" applyNumberFormat="1" applyFont="1" applyFill="1" applyBorder="1" applyAlignment="1" applyProtection="1">
      <alignment horizontal="center"/>
      <protection locked="0"/>
    </xf>
    <xf numFmtId="0" fontId="29" fillId="4" borderId="0" xfId="0" applyFont="1" applyFill="1" applyAlignment="1" applyProtection="1"/>
    <xf numFmtId="0" fontId="30" fillId="0" borderId="0" xfId="0" applyFont="1" applyFill="1" applyBorder="1" applyProtection="1">
      <protection hidden="1"/>
    </xf>
    <xf numFmtId="0" fontId="29" fillId="4" borderId="0" xfId="0" applyFont="1" applyFill="1" applyBorder="1"/>
    <xf numFmtId="0" fontId="8" fillId="0" borderId="0" xfId="0" applyFont="1" applyFill="1" applyBorder="1" applyAlignment="1"/>
    <xf numFmtId="0" fontId="8" fillId="4" borderId="0" xfId="0" applyFont="1" applyFill="1" applyBorder="1" applyAlignment="1"/>
    <xf numFmtId="0" fontId="29" fillId="4" borderId="0" xfId="0" applyFont="1" applyFill="1" applyBorder="1" applyAlignment="1">
      <alignment horizontal="left"/>
    </xf>
    <xf numFmtId="0" fontId="29" fillId="4" borderId="0" xfId="0" applyFont="1" applyFill="1" applyBorder="1" applyAlignment="1">
      <alignment horizontal="center"/>
    </xf>
    <xf numFmtId="0" fontId="8" fillId="4" borderId="0" xfId="10" applyFont="1" applyFill="1" applyBorder="1" applyAlignment="1" applyProtection="1"/>
    <xf numFmtId="0" fontId="8" fillId="4" borderId="0" xfId="0" applyFont="1" applyFill="1" applyBorder="1" applyProtection="1">
      <protection hidden="1"/>
    </xf>
    <xf numFmtId="0" fontId="8" fillId="4" borderId="0" xfId="10" applyFont="1" applyFill="1" applyBorder="1" applyProtection="1"/>
    <xf numFmtId="0" fontId="8" fillId="4" borderId="0" xfId="0" applyFont="1" applyFill="1" applyBorder="1" applyAlignment="1" applyProtection="1">
      <alignment horizontal="center"/>
      <protection hidden="1"/>
    </xf>
    <xf numFmtId="0" fontId="8" fillId="4" borderId="0" xfId="0" applyFont="1" applyFill="1" applyAlignment="1">
      <alignment horizontal="left"/>
    </xf>
    <xf numFmtId="0" fontId="23" fillId="0" borderId="0" xfId="0" applyFont="1" applyFill="1" applyBorder="1" applyAlignment="1">
      <alignment horizontal="center" vertical="center"/>
    </xf>
    <xf numFmtId="44" fontId="8" fillId="0" borderId="0" xfId="1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 applyProtection="1">
      <alignment horizontal="center"/>
    </xf>
    <xf numFmtId="4" fontId="8" fillId="2" borderId="0" xfId="2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/>
    </xf>
    <xf numFmtId="0" fontId="0" fillId="0" borderId="0" xfId="0" applyFill="1"/>
    <xf numFmtId="0" fontId="8" fillId="0" borderId="8" xfId="0" applyFont="1" applyFill="1" applyBorder="1"/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8" fillId="0" borderId="35" xfId="0" applyFont="1" applyFill="1" applyBorder="1" applyAlignment="1">
      <alignment vertical="center"/>
    </xf>
    <xf numFmtId="0" fontId="8" fillId="0" borderId="35" xfId="0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/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Border="1" applyAlignment="1">
      <alignment horizontal="center"/>
    </xf>
    <xf numFmtId="2" fontId="8" fillId="0" borderId="35" xfId="0" applyNumberFormat="1" applyFont="1" applyFill="1" applyBorder="1" applyAlignment="1">
      <alignment horizontal="center"/>
    </xf>
    <xf numFmtId="4" fontId="8" fillId="2" borderId="35" xfId="2" applyNumberFormat="1" applyFont="1" applyFill="1" applyBorder="1" applyAlignment="1">
      <alignment horizontal="center"/>
    </xf>
    <xf numFmtId="2" fontId="21" fillId="0" borderId="35" xfId="0" applyNumberFormat="1" applyFont="1" applyBorder="1" applyAlignment="1">
      <alignment horizontal="center"/>
    </xf>
    <xf numFmtId="2" fontId="21" fillId="0" borderId="36" xfId="0" applyNumberFormat="1" applyFont="1" applyBorder="1" applyAlignment="1">
      <alignment horizontal="center"/>
    </xf>
    <xf numFmtId="0" fontId="8" fillId="0" borderId="34" xfId="0" applyFont="1" applyFill="1" applyBorder="1" applyAlignment="1">
      <alignment horizontal="center" vertical="center"/>
    </xf>
    <xf numFmtId="4" fontId="8" fillId="0" borderId="35" xfId="2" applyNumberFormat="1" applyFont="1" applyFill="1" applyBorder="1"/>
    <xf numFmtId="0" fontId="21" fillId="0" borderId="35" xfId="0" applyFont="1" applyFill="1" applyBorder="1"/>
    <xf numFmtId="0" fontId="21" fillId="0" borderId="36" xfId="0" applyFont="1" applyFill="1" applyBorder="1"/>
    <xf numFmtId="4" fontId="8" fillId="0" borderId="35" xfId="2" applyNumberFormat="1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vertical="center"/>
    </xf>
    <xf numFmtId="0" fontId="21" fillId="0" borderId="36" xfId="0" applyFont="1" applyFill="1" applyBorder="1" applyAlignment="1">
      <alignment vertical="center"/>
    </xf>
    <xf numFmtId="4" fontId="8" fillId="0" borderId="35" xfId="2" applyNumberFormat="1" applyFont="1" applyFill="1" applyBorder="1" applyAlignment="1">
      <alignment vertical="center"/>
    </xf>
    <xf numFmtId="2" fontId="8" fillId="0" borderId="35" xfId="0" applyNumberFormat="1" applyFont="1" applyFill="1" applyBorder="1" applyAlignment="1">
      <alignment horizontal="center" vertical="center"/>
    </xf>
    <xf numFmtId="2" fontId="21" fillId="0" borderId="35" xfId="0" applyNumberFormat="1" applyFont="1" applyFill="1" applyBorder="1" applyAlignment="1">
      <alignment horizontal="center" vertical="center"/>
    </xf>
    <xf numFmtId="2" fontId="21" fillId="0" borderId="36" xfId="0" applyNumberFormat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165" fontId="8" fillId="0" borderId="35" xfId="0" applyNumberFormat="1" applyFont="1" applyFill="1" applyBorder="1" applyAlignment="1">
      <alignment horizontal="right" vertical="center"/>
    </xf>
    <xf numFmtId="4" fontId="8" fillId="0" borderId="35" xfId="2" applyNumberFormat="1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2" fontId="8" fillId="3" borderId="12" xfId="0" applyNumberFormat="1" applyFont="1" applyFill="1" applyBorder="1" applyAlignment="1">
      <alignment horizontal="center"/>
    </xf>
    <xf numFmtId="2" fontId="8" fillId="0" borderId="12" xfId="0" applyNumberFormat="1" applyFont="1" applyFill="1" applyBorder="1" applyAlignment="1">
      <alignment horizontal="center"/>
    </xf>
    <xf numFmtId="2" fontId="8" fillId="0" borderId="27" xfId="0" applyNumberFormat="1" applyFont="1" applyFill="1" applyBorder="1" applyAlignment="1">
      <alignment horizontal="center"/>
    </xf>
    <xf numFmtId="0" fontId="8" fillId="0" borderId="27" xfId="0" applyFont="1" applyFill="1" applyBorder="1" applyAlignment="1">
      <alignment vertical="center"/>
    </xf>
    <xf numFmtId="2" fontId="8" fillId="0" borderId="27" xfId="0" applyNumberFormat="1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165" fontId="8" fillId="0" borderId="27" xfId="0" applyNumberFormat="1" applyFont="1" applyFill="1" applyBorder="1" applyAlignment="1">
      <alignment horizontal="right" vertical="center"/>
    </xf>
    <xf numFmtId="0" fontId="8" fillId="0" borderId="2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165" fontId="8" fillId="0" borderId="12" xfId="2" applyNumberFormat="1" applyFont="1" applyFill="1" applyBorder="1" applyAlignment="1">
      <alignment horizontal="right"/>
    </xf>
    <xf numFmtId="4" fontId="8" fillId="3" borderId="12" xfId="2" applyNumberFormat="1" applyFont="1" applyFill="1" applyBorder="1" applyAlignment="1">
      <alignment horizontal="center"/>
    </xf>
    <xf numFmtId="4" fontId="8" fillId="2" borderId="27" xfId="2" applyNumberFormat="1" applyFont="1" applyFill="1" applyBorder="1" applyAlignment="1">
      <alignment horizontal="center"/>
    </xf>
    <xf numFmtId="4" fontId="8" fillId="0" borderId="27" xfId="2" applyNumberFormat="1" applyFont="1" applyFill="1" applyBorder="1"/>
    <xf numFmtId="4" fontId="8" fillId="0" borderId="27" xfId="2" applyNumberFormat="1" applyFont="1" applyFill="1" applyBorder="1" applyAlignment="1">
      <alignment horizontal="center" vertical="center"/>
    </xf>
    <xf numFmtId="4" fontId="8" fillId="0" borderId="27" xfId="2" applyNumberFormat="1" applyFont="1" applyFill="1" applyBorder="1" applyAlignment="1">
      <alignment vertical="center"/>
    </xf>
    <xf numFmtId="4" fontId="8" fillId="3" borderId="12" xfId="2" applyNumberFormat="1" applyFont="1" applyFill="1" applyBorder="1" applyAlignment="1">
      <alignment horizontal="center" vertical="center"/>
    </xf>
    <xf numFmtId="4" fontId="8" fillId="0" borderId="27" xfId="2" applyNumberFormat="1" applyFont="1" applyFill="1" applyBorder="1" applyAlignment="1">
      <alignment horizontal="right" vertical="center"/>
    </xf>
    <xf numFmtId="0" fontId="8" fillId="0" borderId="25" xfId="0" applyFont="1" applyFill="1" applyBorder="1" applyAlignment="1">
      <alignment horizontal="center"/>
    </xf>
    <xf numFmtId="0" fontId="8" fillId="0" borderId="34" xfId="0" applyFont="1" applyBorder="1"/>
    <xf numFmtId="2" fontId="8" fillId="0" borderId="9" xfId="0" applyNumberFormat="1" applyFont="1" applyBorder="1" applyAlignment="1">
      <alignment horizontal="center"/>
    </xf>
    <xf numFmtId="2" fontId="8" fillId="0" borderId="25" xfId="0" applyNumberFormat="1" applyFont="1" applyBorder="1" applyAlignment="1">
      <alignment horizontal="center"/>
    </xf>
    <xf numFmtId="2" fontId="21" fillId="0" borderId="34" xfId="0" applyNumberFormat="1" applyFont="1" applyBorder="1" applyAlignment="1">
      <alignment horizontal="center"/>
    </xf>
    <xf numFmtId="0" fontId="21" fillId="0" borderId="34" xfId="0" applyFont="1" applyFill="1" applyBorder="1" applyAlignment="1">
      <alignment vertical="center"/>
    </xf>
    <xf numFmtId="2" fontId="21" fillId="0" borderId="34" xfId="0" applyNumberFormat="1" applyFont="1" applyFill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33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/>
    </xf>
    <xf numFmtId="2" fontId="8" fillId="0" borderId="25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8" fillId="0" borderId="32" xfId="0" applyNumberFormat="1" applyFont="1" applyBorder="1" applyAlignment="1">
      <alignment horizontal="center"/>
    </xf>
    <xf numFmtId="0" fontId="21" fillId="0" borderId="33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32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23" xfId="0" applyFont="1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44" fontId="8" fillId="0" borderId="0" xfId="1" applyFont="1" applyBorder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3" fillId="0" borderId="0" xfId="0" applyFont="1"/>
    <xf numFmtId="0" fontId="3" fillId="0" borderId="0" xfId="0" applyFont="1" applyAlignment="1"/>
    <xf numFmtId="0" fontId="5" fillId="0" borderId="0" xfId="0" applyFont="1" applyBorder="1"/>
    <xf numFmtId="0" fontId="5" fillId="3" borderId="27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5" fillId="0" borderId="0" xfId="0" applyFont="1"/>
    <xf numFmtId="0" fontId="3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172" fontId="5" fillId="3" borderId="27" xfId="0" applyNumberFormat="1" applyFont="1" applyFill="1" applyBorder="1" applyAlignment="1">
      <alignment horizontal="center"/>
    </xf>
    <xf numFmtId="1" fontId="5" fillId="3" borderId="27" xfId="0" applyNumberFormat="1" applyFont="1" applyFill="1" applyBorder="1" applyAlignment="1">
      <alignment horizontal="center"/>
    </xf>
    <xf numFmtId="8" fontId="5" fillId="0" borderId="27" xfId="0" applyNumberFormat="1" applyFont="1" applyFill="1" applyBorder="1" applyAlignment="1">
      <alignment horizontal="center"/>
    </xf>
    <xf numFmtId="172" fontId="5" fillId="0" borderId="27" xfId="0" applyNumberFormat="1" applyFont="1" applyFill="1" applyBorder="1" applyAlignment="1">
      <alignment horizontal="center"/>
    </xf>
    <xf numFmtId="172" fontId="3" fillId="0" borderId="27" xfId="0" applyNumberFormat="1" applyFont="1" applyFill="1" applyBorder="1" applyAlignment="1">
      <alignment horizontal="center"/>
    </xf>
    <xf numFmtId="168" fontId="5" fillId="3" borderId="27" xfId="0" applyNumberFormat="1" applyFont="1" applyFill="1" applyBorder="1" applyAlignment="1">
      <alignment horizontal="center"/>
    </xf>
    <xf numFmtId="8" fontId="3" fillId="8" borderId="27" xfId="0" applyNumberFormat="1" applyFont="1" applyFill="1" applyBorder="1" applyAlignment="1">
      <alignment horizontal="center"/>
    </xf>
    <xf numFmtId="0" fontId="37" fillId="0" borderId="0" xfId="0" applyFont="1"/>
    <xf numFmtId="0" fontId="5" fillId="0" borderId="35" xfId="0" applyFont="1" applyBorder="1" applyAlignment="1">
      <alignment horizontal="center"/>
    </xf>
    <xf numFmtId="172" fontId="5" fillId="0" borderId="35" xfId="0" applyNumberFormat="1" applyFont="1" applyFill="1" applyBorder="1" applyAlignment="1">
      <alignment horizontal="center"/>
    </xf>
    <xf numFmtId="1" fontId="5" fillId="0" borderId="35" xfId="0" applyNumberFormat="1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172" fontId="5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72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2" fontId="3" fillId="0" borderId="35" xfId="0" applyNumberFormat="1" applyFont="1" applyFill="1" applyBorder="1" applyAlignment="1">
      <alignment horizontal="center"/>
    </xf>
    <xf numFmtId="0" fontId="39" fillId="0" borderId="0" xfId="0" applyFont="1"/>
    <xf numFmtId="0" fontId="8" fillId="0" borderId="0" xfId="0" applyFont="1" applyFill="1" applyBorder="1" applyAlignment="1">
      <alignment horizontal="center"/>
    </xf>
    <xf numFmtId="0" fontId="8" fillId="0" borderId="2" xfId="0" applyFont="1" applyFill="1" applyBorder="1"/>
    <xf numFmtId="2" fontId="8" fillId="3" borderId="21" xfId="0" applyNumberFormat="1" applyFont="1" applyFill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1" fillId="4" borderId="0" xfId="0" applyFont="1" applyFill="1"/>
    <xf numFmtId="0" fontId="36" fillId="0" borderId="14" xfId="0" applyFont="1" applyBorder="1" applyAlignment="1">
      <alignment horizontal="center"/>
    </xf>
    <xf numFmtId="0" fontId="25" fillId="0" borderId="22" xfId="0" applyFont="1" applyFill="1" applyBorder="1" applyAlignment="1" applyProtection="1">
      <alignment horizontal="center"/>
    </xf>
    <xf numFmtId="0" fontId="25" fillId="0" borderId="11" xfId="0" applyFont="1" applyFill="1" applyBorder="1" applyAlignment="1" applyProtection="1">
      <alignment horizontal="center"/>
    </xf>
    <xf numFmtId="0" fontId="25" fillId="0" borderId="24" xfId="0" applyFont="1" applyFill="1" applyBorder="1" applyAlignment="1" applyProtection="1">
      <alignment horizontal="center"/>
    </xf>
    <xf numFmtId="0" fontId="25" fillId="0" borderId="37" xfId="0" applyFont="1" applyFill="1" applyBorder="1" applyAlignment="1" applyProtection="1">
      <alignment horizontal="center"/>
    </xf>
    <xf numFmtId="0" fontId="25" fillId="0" borderId="31" xfId="0" applyFont="1" applyFill="1" applyBorder="1" applyAlignment="1" applyProtection="1">
      <alignment horizontal="center"/>
    </xf>
    <xf numFmtId="0" fontId="25" fillId="0" borderId="26" xfId="0" applyFont="1" applyFill="1" applyBorder="1" applyAlignment="1" applyProtection="1">
      <alignment horizontal="center"/>
    </xf>
    <xf numFmtId="2" fontId="24" fillId="0" borderId="11" xfId="0" applyNumberFormat="1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</xf>
    <xf numFmtId="0" fontId="25" fillId="0" borderId="14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alignment horizontal="center"/>
    </xf>
    <xf numFmtId="0" fontId="8" fillId="0" borderId="25" xfId="0" applyFont="1" applyFill="1" applyBorder="1"/>
    <xf numFmtId="4" fontId="8" fillId="0" borderId="9" xfId="2" applyNumberFormat="1" applyFont="1" applyFill="1" applyBorder="1" applyAlignment="1">
      <alignment horizontal="center"/>
    </xf>
    <xf numFmtId="4" fontId="8" fillId="0" borderId="25" xfId="2" applyNumberFormat="1" applyFont="1" applyFill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8" fillId="0" borderId="2" xfId="0" applyFont="1" applyBorder="1"/>
    <xf numFmtId="4" fontId="8" fillId="2" borderId="2" xfId="2" applyNumberFormat="1" applyFont="1" applyFill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5" fillId="0" borderId="27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25" fillId="0" borderId="19" xfId="0" applyFont="1" applyBorder="1" applyProtection="1">
      <protection hidden="1"/>
    </xf>
    <xf numFmtId="0" fontId="25" fillId="0" borderId="22" xfId="0" applyFont="1" applyBorder="1" applyAlignment="1" applyProtection="1">
      <alignment horizontal="center"/>
    </xf>
    <xf numFmtId="0" fontId="25" fillId="0" borderId="7" xfId="0" applyFont="1" applyBorder="1" applyAlignment="1" applyProtection="1">
      <alignment horizontal="center"/>
    </xf>
    <xf numFmtId="0" fontId="25" fillId="0" borderId="22" xfId="0" applyFont="1" applyBorder="1" applyProtection="1"/>
    <xf numFmtId="0" fontId="25" fillId="0" borderId="27" xfId="0" applyFont="1" applyBorder="1" applyAlignment="1" applyProtection="1">
      <alignment horizontal="center"/>
    </xf>
    <xf numFmtId="0" fontId="17" fillId="0" borderId="27" xfId="0" applyFont="1" applyFill="1" applyBorder="1" applyAlignment="1">
      <alignment wrapText="1"/>
    </xf>
    <xf numFmtId="0" fontId="17" fillId="0" borderId="27" xfId="0" applyFont="1" applyFill="1" applyBorder="1" applyAlignment="1">
      <alignment horizontal="left"/>
    </xf>
    <xf numFmtId="2" fontId="17" fillId="0" borderId="27" xfId="0" applyNumberFormat="1" applyFont="1" applyFill="1" applyBorder="1" applyAlignment="1">
      <alignment horizontal="left"/>
    </xf>
    <xf numFmtId="1" fontId="17" fillId="0" borderId="27" xfId="0" applyNumberFormat="1" applyFont="1" applyFill="1" applyBorder="1" applyAlignment="1">
      <alignment horizontal="left"/>
    </xf>
    <xf numFmtId="0" fontId="25" fillId="0" borderId="3" xfId="0" applyFont="1" applyBorder="1" applyProtection="1"/>
    <xf numFmtId="0" fontId="24" fillId="0" borderId="5" xfId="0" applyFont="1" applyBorder="1" applyProtection="1"/>
    <xf numFmtId="2" fontId="25" fillId="0" borderId="27" xfId="0" applyNumberFormat="1" applyFont="1" applyFill="1" applyBorder="1"/>
    <xf numFmtId="0" fontId="40" fillId="0" borderId="0" xfId="0" applyFont="1" applyAlignment="1" applyProtection="1">
      <alignment horizontal="center"/>
      <protection hidden="1"/>
    </xf>
    <xf numFmtId="2" fontId="25" fillId="0" borderId="13" xfId="0" applyNumberFormat="1" applyFont="1" applyFill="1" applyBorder="1"/>
    <xf numFmtId="0" fontId="27" fillId="0" borderId="0" xfId="0" applyFont="1" applyFill="1" applyBorder="1"/>
    <xf numFmtId="0" fontId="25" fillId="0" borderId="0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Fill="1" applyBorder="1" applyAlignment="1">
      <alignment wrapText="1"/>
    </xf>
    <xf numFmtId="2" fontId="25" fillId="0" borderId="0" xfId="0" applyNumberFormat="1" applyFont="1" applyFill="1" applyBorder="1"/>
    <xf numFmtId="0" fontId="25" fillId="0" borderId="27" xfId="0" applyFont="1" applyBorder="1" applyAlignment="1">
      <alignment wrapText="1"/>
    </xf>
    <xf numFmtId="0" fontId="25" fillId="0" borderId="27" xfId="0" applyFont="1" applyBorder="1"/>
    <xf numFmtId="0" fontId="27" fillId="0" borderId="0" xfId="0" applyFont="1"/>
    <xf numFmtId="0" fontId="25" fillId="0" borderId="0" xfId="0" applyFont="1" applyFill="1" applyBorder="1"/>
    <xf numFmtId="0" fontId="27" fillId="0" borderId="0" xfId="0" applyFont="1" applyFill="1"/>
    <xf numFmtId="1" fontId="25" fillId="0" borderId="27" xfId="0" applyNumberFormat="1" applyFont="1" applyFill="1" applyBorder="1"/>
    <xf numFmtId="1" fontId="25" fillId="0" borderId="0" xfId="0" applyNumberFormat="1" applyFont="1" applyFill="1" applyBorder="1"/>
    <xf numFmtId="168" fontId="25" fillId="0" borderId="27" xfId="0" applyNumberFormat="1" applyFont="1" applyFill="1" applyBorder="1"/>
    <xf numFmtId="168" fontId="25" fillId="0" borderId="0" xfId="0" applyNumberFormat="1" applyFont="1" applyFill="1" applyBorder="1"/>
    <xf numFmtId="9" fontId="25" fillId="0" borderId="13" xfId="3" applyFont="1" applyFill="1" applyBorder="1"/>
    <xf numFmtId="166" fontId="25" fillId="0" borderId="27" xfId="3" applyNumberFormat="1" applyFont="1" applyFill="1" applyBorder="1" applyAlignment="1"/>
    <xf numFmtId="0" fontId="24" fillId="0" borderId="27" xfId="0" applyFont="1" applyBorder="1"/>
    <xf numFmtId="2" fontId="24" fillId="0" borderId="27" xfId="0" applyNumberFormat="1" applyFont="1" applyFill="1" applyBorder="1"/>
    <xf numFmtId="0" fontId="9" fillId="4" borderId="0" xfId="0" applyFont="1" applyFill="1" applyBorder="1" applyAlignment="1">
      <alignment vertical="center"/>
    </xf>
    <xf numFmtId="2" fontId="9" fillId="4" borderId="12" xfId="0" applyNumberFormat="1" applyFont="1" applyFill="1" applyBorder="1" applyAlignment="1">
      <alignment horizontal="center" vertical="center"/>
    </xf>
    <xf numFmtId="2" fontId="9" fillId="4" borderId="0" xfId="0" applyNumberFormat="1" applyFont="1" applyFill="1" applyBorder="1" applyAlignment="1">
      <alignment horizontal="center" vertical="center"/>
    </xf>
    <xf numFmtId="4" fontId="9" fillId="4" borderId="12" xfId="2" applyNumberFormat="1" applyFont="1" applyFill="1" applyBorder="1" applyAlignment="1">
      <alignment horizontal="center" vertical="center"/>
    </xf>
    <xf numFmtId="4" fontId="9" fillId="4" borderId="0" xfId="2" applyNumberFormat="1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2" fontId="9" fillId="4" borderId="25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2" fontId="9" fillId="4" borderId="14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4" fontId="9" fillId="4" borderId="14" xfId="2" applyNumberFormat="1" applyFont="1" applyFill="1" applyBorder="1" applyAlignment="1">
      <alignment horizontal="center" vertical="center"/>
    </xf>
    <xf numFmtId="4" fontId="9" fillId="4" borderId="1" xfId="2" applyNumberFormat="1" applyFont="1" applyFill="1" applyBorder="1" applyAlignment="1">
      <alignment horizontal="center" vertical="center"/>
    </xf>
    <xf numFmtId="2" fontId="22" fillId="4" borderId="23" xfId="0" applyNumberFormat="1" applyFont="1" applyFill="1" applyBorder="1" applyAlignment="1">
      <alignment horizontal="center" vertical="center"/>
    </xf>
    <xf numFmtId="0" fontId="25" fillId="0" borderId="26" xfId="0" applyFont="1" applyBorder="1" applyProtection="1"/>
    <xf numFmtId="2" fontId="9" fillId="4" borderId="16" xfId="0" applyNumberFormat="1" applyFont="1" applyFill="1" applyBorder="1" applyAlignment="1">
      <alignment horizontal="center" vertical="center"/>
    </xf>
    <xf numFmtId="2" fontId="9" fillId="4" borderId="23" xfId="0" applyNumberFormat="1" applyFont="1" applyFill="1" applyBorder="1" applyAlignment="1">
      <alignment horizontal="center" vertical="center"/>
    </xf>
    <xf numFmtId="4" fontId="8" fillId="3" borderId="21" xfId="2" applyNumberFormat="1" applyFont="1" applyFill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9" fontId="8" fillId="0" borderId="14" xfId="3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9" fontId="8" fillId="0" borderId="12" xfId="3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9" fontId="8" fillId="0" borderId="27" xfId="3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9" fontId="8" fillId="0" borderId="14" xfId="3" applyFont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165" fontId="9" fillId="4" borderId="12" xfId="0" applyNumberFormat="1" applyFont="1" applyFill="1" applyBorder="1" applyAlignment="1">
      <alignment horizontal="center" vertical="center"/>
    </xf>
    <xf numFmtId="165" fontId="9" fillId="4" borderId="0" xfId="0" applyNumberFormat="1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right" vertical="center"/>
    </xf>
    <xf numFmtId="165" fontId="9" fillId="4" borderId="0" xfId="0" applyNumberFormat="1" applyFont="1" applyFill="1" applyBorder="1" applyAlignment="1">
      <alignment horizontal="right" vertical="center"/>
    </xf>
    <xf numFmtId="165" fontId="9" fillId="4" borderId="25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2" fontId="21" fillId="0" borderId="2" xfId="0" applyNumberFormat="1" applyFont="1" applyFill="1" applyBorder="1" applyAlignment="1">
      <alignment horizontal="right" vertical="center"/>
    </xf>
    <xf numFmtId="0" fontId="21" fillId="0" borderId="0" xfId="6" applyFont="1" applyFill="1" applyBorder="1" applyAlignment="1">
      <alignment horizontal="center" vertical="center"/>
    </xf>
    <xf numFmtId="44" fontId="41" fillId="0" borderId="0" xfId="7" applyFont="1" applyBorder="1"/>
    <xf numFmtId="4" fontId="42" fillId="0" borderId="0" xfId="0" applyNumberFormat="1" applyFont="1" applyFill="1" applyBorder="1" applyAlignment="1">
      <alignment horizontal="center"/>
    </xf>
    <xf numFmtId="0" fontId="41" fillId="0" borderId="33" xfId="0" applyFont="1" applyBorder="1"/>
    <xf numFmtId="164" fontId="41" fillId="0" borderId="2" xfId="0" applyNumberFormat="1" applyFont="1" applyBorder="1"/>
    <xf numFmtId="44" fontId="41" fillId="0" borderId="2" xfId="7" applyFont="1" applyBorder="1"/>
    <xf numFmtId="44" fontId="41" fillId="0" borderId="32" xfId="7" applyFont="1" applyBorder="1"/>
    <xf numFmtId="0" fontId="41" fillId="0" borderId="9" xfId="0" applyFont="1" applyBorder="1"/>
    <xf numFmtId="44" fontId="41" fillId="0" borderId="25" xfId="7" applyFont="1" applyBorder="1"/>
    <xf numFmtId="0" fontId="41" fillId="0" borderId="16" xfId="0" applyFont="1" applyBorder="1"/>
    <xf numFmtId="4" fontId="41" fillId="0" borderId="1" xfId="0" applyNumberFormat="1" applyFont="1" applyFill="1" applyBorder="1" applyAlignment="1">
      <alignment horizontal="center"/>
    </xf>
    <xf numFmtId="44" fontId="41" fillId="0" borderId="1" xfId="7" applyFont="1" applyFill="1" applyBorder="1" applyAlignment="1">
      <alignment horizontal="center"/>
    </xf>
    <xf numFmtId="44" fontId="41" fillId="0" borderId="23" xfId="7" applyFont="1" applyFill="1" applyBorder="1" applyAlignment="1">
      <alignment horizontal="center"/>
    </xf>
    <xf numFmtId="0" fontId="2" fillId="0" borderId="0" xfId="0" applyFont="1" applyBorder="1"/>
    <xf numFmtId="0" fontId="25" fillId="0" borderId="34" xfId="0" applyFont="1" applyBorder="1" applyAlignment="1" applyProtection="1">
      <alignment horizontal="left"/>
    </xf>
    <xf numFmtId="172" fontId="3" fillId="4" borderId="27" xfId="0" applyNumberFormat="1" applyFont="1" applyFill="1" applyBorder="1" applyAlignment="1">
      <alignment horizontal="center"/>
    </xf>
    <xf numFmtId="0" fontId="3" fillId="4" borderId="27" xfId="0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>
      <alignment horizontal="center"/>
    </xf>
    <xf numFmtId="173" fontId="3" fillId="4" borderId="27" xfId="0" applyNumberFormat="1" applyFont="1" applyFill="1" applyBorder="1" applyAlignment="1">
      <alignment horizontal="center"/>
    </xf>
    <xf numFmtId="172" fontId="3" fillId="4" borderId="27" xfId="0" applyNumberFormat="1" applyFont="1" applyFill="1" applyBorder="1" applyAlignment="1">
      <alignment horizontal="left"/>
    </xf>
    <xf numFmtId="174" fontId="3" fillId="4" borderId="27" xfId="0" applyNumberFormat="1" applyFont="1" applyFill="1" applyBorder="1" applyAlignment="1">
      <alignment horizontal="center"/>
    </xf>
    <xf numFmtId="168" fontId="3" fillId="4" borderId="27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8" fillId="0" borderId="36" xfId="0" applyFont="1" applyFill="1" applyBorder="1" applyAlignment="1">
      <alignment horizontal="center"/>
    </xf>
    <xf numFmtId="14" fontId="5" fillId="3" borderId="27" xfId="0" applyNumberFormat="1" applyFont="1" applyFill="1" applyBorder="1" applyAlignment="1">
      <alignment horizontal="center"/>
    </xf>
    <xf numFmtId="0" fontId="5" fillId="3" borderId="27" xfId="0" applyNumberFormat="1" applyFont="1" applyFill="1" applyBorder="1" applyAlignment="1">
      <alignment horizontal="center"/>
    </xf>
    <xf numFmtId="49" fontId="5" fillId="3" borderId="27" xfId="0" applyNumberFormat="1" applyFont="1" applyFill="1" applyBorder="1" applyAlignment="1">
      <alignment horizontal="center"/>
    </xf>
    <xf numFmtId="171" fontId="5" fillId="3" borderId="27" xfId="0" applyNumberFormat="1" applyFont="1" applyFill="1" applyBorder="1" applyAlignment="1">
      <alignment horizontal="center"/>
    </xf>
    <xf numFmtId="172" fontId="5" fillId="3" borderId="14" xfId="0" applyNumberFormat="1" applyFont="1" applyFill="1" applyBorder="1" applyAlignment="1">
      <alignment horizontal="center"/>
    </xf>
    <xf numFmtId="0" fontId="43" fillId="0" borderId="22" xfId="0" applyFont="1" applyFill="1" applyBorder="1" applyAlignment="1" applyProtection="1">
      <alignment horizontal="center"/>
    </xf>
    <xf numFmtId="0" fontId="43" fillId="0" borderId="6" xfId="0" applyFont="1" applyBorder="1" applyProtection="1"/>
    <xf numFmtId="0" fontId="43" fillId="0" borderId="17" xfId="0" applyFont="1" applyBorder="1" applyAlignment="1" applyProtection="1">
      <alignment horizontal="center"/>
    </xf>
    <xf numFmtId="0" fontId="43" fillId="0" borderId="7" xfId="0" applyFont="1" applyBorder="1" applyProtection="1"/>
    <xf numFmtId="0" fontId="43" fillId="0" borderId="7" xfId="0" applyFont="1" applyFill="1" applyBorder="1" applyAlignment="1" applyProtection="1">
      <alignment horizontal="center"/>
    </xf>
    <xf numFmtId="0" fontId="43" fillId="0" borderId="11" xfId="0" applyFont="1" applyFill="1" applyBorder="1" applyAlignment="1" applyProtection="1">
      <alignment horizontal="center"/>
    </xf>
    <xf numFmtId="0" fontId="43" fillId="0" borderId="15" xfId="0" applyFont="1" applyFill="1" applyBorder="1" applyAlignment="1" applyProtection="1">
      <alignment horizontal="center"/>
    </xf>
    <xf numFmtId="0" fontId="43" fillId="0" borderId="24" xfId="0" applyFont="1" applyFill="1" applyBorder="1" applyAlignment="1" applyProtection="1">
      <alignment horizontal="center"/>
    </xf>
    <xf numFmtId="0" fontId="43" fillId="3" borderId="39" xfId="0" applyFont="1" applyFill="1" applyBorder="1" applyProtection="1">
      <protection locked="0"/>
    </xf>
    <xf numFmtId="0" fontId="43" fillId="3" borderId="14" xfId="0" applyFont="1" applyFill="1" applyBorder="1" applyProtection="1">
      <protection locked="0"/>
    </xf>
    <xf numFmtId="0" fontId="43" fillId="0" borderId="14" xfId="0" applyFont="1" applyFill="1" applyBorder="1" applyAlignment="1" applyProtection="1">
      <alignment horizontal="center"/>
    </xf>
    <xf numFmtId="0" fontId="43" fillId="0" borderId="37" xfId="0" applyFont="1" applyFill="1" applyBorder="1" applyAlignment="1" applyProtection="1">
      <alignment horizontal="center"/>
    </xf>
    <xf numFmtId="0" fontId="43" fillId="3" borderId="27" xfId="0" applyFont="1" applyFill="1" applyBorder="1" applyProtection="1">
      <protection locked="0"/>
    </xf>
    <xf numFmtId="0" fontId="43" fillId="0" borderId="31" xfId="0" applyFont="1" applyFill="1" applyBorder="1" applyAlignment="1" applyProtection="1">
      <alignment horizontal="center"/>
    </xf>
    <xf numFmtId="0" fontId="43" fillId="3" borderId="30" xfId="0" applyFont="1" applyFill="1" applyBorder="1" applyProtection="1">
      <protection locked="0"/>
    </xf>
    <xf numFmtId="0" fontId="43" fillId="0" borderId="12" xfId="0" applyFont="1" applyFill="1" applyBorder="1" applyAlignment="1" applyProtection="1">
      <alignment horizontal="center"/>
    </xf>
    <xf numFmtId="0" fontId="43" fillId="0" borderId="26" xfId="0" applyFont="1" applyFill="1" applyBorder="1" applyAlignment="1" applyProtection="1">
      <alignment horizontal="center"/>
    </xf>
    <xf numFmtId="0" fontId="43" fillId="0" borderId="6" xfId="0" applyFont="1" applyFill="1" applyBorder="1" applyProtection="1"/>
    <xf numFmtId="2" fontId="44" fillId="0" borderId="11" xfId="0" applyNumberFormat="1" applyFont="1" applyFill="1" applyBorder="1" applyAlignment="1" applyProtection="1">
      <alignment horizontal="center"/>
    </xf>
    <xf numFmtId="2" fontId="44" fillId="0" borderId="11" xfId="0" applyNumberFormat="1" applyFont="1" applyFill="1" applyBorder="1" applyProtection="1"/>
    <xf numFmtId="0" fontId="8" fillId="0" borderId="21" xfId="0" applyFont="1" applyBorder="1"/>
    <xf numFmtId="0" fontId="8" fillId="0" borderId="8" xfId="0" applyFont="1" applyBorder="1"/>
    <xf numFmtId="0" fontId="8" fillId="0" borderId="40" xfId="0" applyFont="1" applyBorder="1"/>
    <xf numFmtId="0" fontId="8" fillId="4" borderId="0" xfId="0" applyFont="1" applyFill="1" applyAlignment="1" applyProtection="1"/>
    <xf numFmtId="0" fontId="8" fillId="0" borderId="1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9" fillId="4" borderId="0" xfId="0" applyFont="1" applyFill="1" applyBorder="1" applyAlignment="1">
      <alignment horizontal="left" vertical="center"/>
    </xf>
    <xf numFmtId="0" fontId="31" fillId="0" borderId="0" xfId="10" applyFont="1" applyBorder="1"/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165" fontId="46" fillId="3" borderId="12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45" fillId="0" borderId="0" xfId="0" applyFont="1" applyBorder="1" applyAlignment="1">
      <alignment vertical="center"/>
    </xf>
    <xf numFmtId="165" fontId="8" fillId="2" borderId="12" xfId="2" applyNumberFormat="1" applyFont="1" applyFill="1" applyBorder="1" applyAlignment="1">
      <alignment horizontal="right"/>
    </xf>
    <xf numFmtId="0" fontId="29" fillId="4" borderId="0" xfId="0" applyFont="1" applyFill="1"/>
    <xf numFmtId="10" fontId="5" fillId="3" borderId="27" xfId="0" applyNumberFormat="1" applyFont="1" applyFill="1" applyBorder="1" applyAlignment="1">
      <alignment horizontal="center"/>
    </xf>
    <xf numFmtId="0" fontId="34" fillId="0" borderId="0" xfId="0" applyFont="1" applyBorder="1" applyAlignment="1">
      <alignment vertical="center"/>
    </xf>
    <xf numFmtId="0" fontId="4" fillId="0" borderId="9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48" fillId="3" borderId="27" xfId="0" applyFont="1" applyFill="1" applyBorder="1" applyAlignment="1">
      <alignment horizontal="center"/>
    </xf>
    <xf numFmtId="0" fontId="25" fillId="0" borderId="9" xfId="0" applyFont="1" applyBorder="1"/>
    <xf numFmtId="0" fontId="34" fillId="0" borderId="0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/>
    </xf>
    <xf numFmtId="0" fontId="25" fillId="0" borderId="2" xfId="0" applyFont="1" applyBorder="1"/>
    <xf numFmtId="0" fontId="24" fillId="0" borderId="9" xfId="0" applyFont="1" applyBorder="1"/>
    <xf numFmtId="0" fontId="49" fillId="0" borderId="9" xfId="0" applyFont="1" applyBorder="1" applyAlignment="1">
      <alignment horizontal="left" vertical="center"/>
    </xf>
    <xf numFmtId="0" fontId="25" fillId="0" borderId="32" xfId="0" applyFont="1" applyBorder="1"/>
    <xf numFmtId="0" fontId="25" fillId="0" borderId="25" xfId="0" applyFont="1" applyBorder="1"/>
    <xf numFmtId="0" fontId="25" fillId="0" borderId="25" xfId="0" applyFont="1" applyBorder="1" applyAlignment="1">
      <alignment horizontal="center" vertical="center"/>
    </xf>
    <xf numFmtId="0" fontId="49" fillId="0" borderId="12" xfId="0" applyFont="1" applyBorder="1" applyAlignment="1">
      <alignment horizontal="left" vertical="center"/>
    </xf>
    <xf numFmtId="0" fontId="25" fillId="0" borderId="1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6" xfId="0" applyFont="1" applyBorder="1"/>
    <xf numFmtId="0" fontId="25" fillId="0" borderId="1" xfId="0" applyFont="1" applyBorder="1"/>
    <xf numFmtId="0" fontId="49" fillId="0" borderId="1" xfId="0" applyFont="1" applyBorder="1"/>
    <xf numFmtId="0" fontId="49" fillId="0" borderId="23" xfId="0" applyFont="1" applyBorder="1"/>
    <xf numFmtId="0" fontId="4" fillId="0" borderId="0" xfId="0" applyFont="1" applyBorder="1" applyAlignment="1"/>
    <xf numFmtId="14" fontId="30" fillId="0" borderId="0" xfId="0" applyNumberFormat="1" applyFont="1" applyFill="1" applyBorder="1"/>
    <xf numFmtId="14" fontId="29" fillId="0" borderId="0" xfId="0" applyNumberFormat="1" applyFont="1" applyFill="1" applyBorder="1"/>
    <xf numFmtId="0" fontId="8" fillId="3" borderId="27" xfId="8" applyFont="1" applyFill="1" applyBorder="1"/>
    <xf numFmtId="0" fontId="17" fillId="3" borderId="27" xfId="8" applyFont="1" applyFill="1" applyBorder="1"/>
    <xf numFmtId="2" fontId="19" fillId="4" borderId="27" xfId="8" applyNumberFormat="1" applyFont="1" applyFill="1" applyBorder="1"/>
    <xf numFmtId="0" fontId="1" fillId="3" borderId="27" xfId="8" applyFill="1" applyBorder="1"/>
    <xf numFmtId="0" fontId="19" fillId="7" borderId="27" xfId="4" applyFont="1" applyFill="1" applyBorder="1"/>
    <xf numFmtId="0" fontId="1" fillId="3" borderId="34" xfId="8" applyFill="1" applyBorder="1"/>
    <xf numFmtId="0" fontId="1" fillId="3" borderId="36" xfId="8" applyFill="1" applyBorder="1"/>
    <xf numFmtId="0" fontId="1" fillId="3" borderId="35" xfId="8" applyFill="1" applyBorder="1"/>
    <xf numFmtId="0" fontId="17" fillId="0" borderId="0" xfId="8" applyFont="1" applyFill="1"/>
    <xf numFmtId="4" fontId="8" fillId="3" borderId="12" xfId="2" applyNumberFormat="1" applyFont="1" applyFill="1" applyBorder="1" applyAlignment="1">
      <alignment horizontal="right"/>
    </xf>
    <xf numFmtId="0" fontId="21" fillId="0" borderId="0" xfId="0" applyFont="1" applyBorder="1"/>
    <xf numFmtId="0" fontId="31" fillId="0" borderId="0" xfId="10" applyFont="1" applyBorder="1" applyAlignment="1">
      <alignment horizontal="center"/>
    </xf>
    <xf numFmtId="44" fontId="31" fillId="0" borderId="0" xfId="10" applyNumberFormat="1" applyFont="1" applyBorder="1" applyAlignment="1">
      <alignment horizontal="center"/>
    </xf>
    <xf numFmtId="0" fontId="31" fillId="0" borderId="0" xfId="4" applyFont="1" applyBorder="1" applyAlignment="1">
      <alignment horizontal="center"/>
    </xf>
    <xf numFmtId="0" fontId="32" fillId="0" borderId="0" xfId="4" applyFont="1" applyBorder="1"/>
    <xf numFmtId="44" fontId="31" fillId="0" borderId="0" xfId="11" applyFont="1" applyBorder="1" applyAlignment="1">
      <alignment horizontal="center"/>
    </xf>
    <xf numFmtId="44" fontId="31" fillId="0" borderId="0" xfId="10" applyNumberFormat="1" applyFont="1" applyBorder="1"/>
    <xf numFmtId="44" fontId="31" fillId="0" borderId="0" xfId="11" applyFont="1" applyBorder="1"/>
    <xf numFmtId="0" fontId="31" fillId="0" borderId="0" xfId="4" applyFont="1" applyBorder="1"/>
    <xf numFmtId="166" fontId="31" fillId="0" borderId="0" xfId="3" applyNumberFormat="1" applyFont="1" applyBorder="1"/>
    <xf numFmtId="0" fontId="8" fillId="0" borderId="27" xfId="8" applyFont="1" applyFill="1" applyBorder="1"/>
    <xf numFmtId="0" fontId="17" fillId="0" borderId="27" xfId="8" applyFont="1" applyFill="1" applyBorder="1"/>
    <xf numFmtId="0" fontId="25" fillId="3" borderId="1" xfId="0" applyFont="1" applyFill="1" applyBorder="1" applyAlignment="1" applyProtection="1">
      <alignment horizontal="center"/>
      <protection locked="0"/>
    </xf>
    <xf numFmtId="0" fontId="25" fillId="3" borderId="0" xfId="0" applyFont="1" applyFill="1" applyBorder="1" applyAlignment="1" applyProtection="1">
      <alignment horizontal="center"/>
      <protection locked="0"/>
    </xf>
    <xf numFmtId="1" fontId="24" fillId="0" borderId="0" xfId="0" applyNumberFormat="1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25" fillId="0" borderId="0" xfId="0" applyFont="1" applyFill="1" applyBorder="1" applyProtection="1"/>
    <xf numFmtId="2" fontId="24" fillId="0" borderId="0" xfId="0" applyNumberFormat="1" applyFont="1" applyFill="1" applyBorder="1" applyProtection="1"/>
    <xf numFmtId="2" fontId="24" fillId="0" borderId="0" xfId="0" applyNumberFormat="1" applyFont="1" applyFill="1" applyBorder="1" applyAlignment="1" applyProtection="1">
      <alignment horizontal="center"/>
    </xf>
    <xf numFmtId="2" fontId="28" fillId="0" borderId="0" xfId="0" applyNumberFormat="1" applyFont="1" applyFill="1" applyBorder="1" applyProtection="1">
      <protection hidden="1"/>
    </xf>
    <xf numFmtId="2" fontId="24" fillId="0" borderId="0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/>
    <xf numFmtId="0" fontId="25" fillId="0" borderId="0" xfId="0" applyFont="1" applyFill="1" applyBorder="1" applyProtection="1">
      <protection locked="0"/>
    </xf>
    <xf numFmtId="0" fontId="27" fillId="0" borderId="0" xfId="0" applyFont="1" applyFill="1" applyBorder="1" applyProtection="1">
      <protection hidden="1"/>
    </xf>
    <xf numFmtId="0" fontId="25" fillId="0" borderId="0" xfId="10" applyFont="1" applyFill="1" applyBorder="1" applyAlignment="1" applyProtection="1">
      <alignment vertical="center"/>
    </xf>
    <xf numFmtId="2" fontId="25" fillId="0" borderId="0" xfId="0" applyNumberFormat="1" applyFont="1" applyFill="1" applyBorder="1" applyAlignment="1" applyProtection="1"/>
    <xf numFmtId="0" fontId="25" fillId="3" borderId="24" xfId="0" applyFont="1" applyFill="1" applyBorder="1" applyProtection="1">
      <protection locked="0"/>
    </xf>
    <xf numFmtId="0" fontId="25" fillId="3" borderId="37" xfId="0" applyFont="1" applyFill="1" applyBorder="1" applyProtection="1">
      <protection locked="0"/>
    </xf>
    <xf numFmtId="0" fontId="25" fillId="3" borderId="41" xfId="0" applyFont="1" applyFill="1" applyBorder="1" applyProtection="1">
      <protection locked="0"/>
    </xf>
    <xf numFmtId="0" fontId="25" fillId="3" borderId="12" xfId="0" applyFont="1" applyFill="1" applyBorder="1" applyProtection="1">
      <protection locked="0"/>
    </xf>
    <xf numFmtId="0" fontId="25" fillId="3" borderId="21" xfId="0" applyFont="1" applyFill="1" applyBorder="1" applyProtection="1">
      <protection locked="0"/>
    </xf>
    <xf numFmtId="0" fontId="25" fillId="3" borderId="42" xfId="0" applyFont="1" applyFill="1" applyBorder="1" applyProtection="1">
      <protection locked="0"/>
    </xf>
    <xf numFmtId="0" fontId="25" fillId="0" borderId="15" xfId="0" applyFont="1" applyFill="1" applyBorder="1" applyProtection="1"/>
    <xf numFmtId="0" fontId="25" fillId="0" borderId="11" xfId="0" applyFont="1" applyFill="1" applyBorder="1" applyProtection="1"/>
    <xf numFmtId="0" fontId="25" fillId="0" borderId="29" xfId="0" applyFont="1" applyFill="1" applyBorder="1" applyProtection="1"/>
    <xf numFmtId="0" fontId="25" fillId="0" borderId="35" xfId="0" applyFont="1" applyBorder="1" applyAlignment="1" applyProtection="1">
      <alignment horizontal="center"/>
    </xf>
    <xf numFmtId="0" fontId="25" fillId="3" borderId="14" xfId="0" applyFont="1" applyFill="1" applyBorder="1" applyAlignment="1" applyProtection="1">
      <alignment horizontal="center"/>
      <protection locked="0"/>
    </xf>
    <xf numFmtId="0" fontId="25" fillId="3" borderId="27" xfId="0" applyFont="1" applyFill="1" applyBorder="1" applyAlignment="1" applyProtection="1">
      <alignment horizontal="center"/>
      <protection locked="0"/>
    </xf>
    <xf numFmtId="0" fontId="25" fillId="3" borderId="43" xfId="0" applyFont="1" applyFill="1" applyBorder="1" applyAlignment="1" applyProtection="1">
      <alignment horizontal="center"/>
      <protection locked="0"/>
    </xf>
    <xf numFmtId="0" fontId="25" fillId="3" borderId="36" xfId="0" applyFont="1" applyFill="1" applyBorder="1"/>
    <xf numFmtId="0" fontId="5" fillId="0" borderId="0" xfId="0" applyFont="1" applyFill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50" fillId="0" borderId="0" xfId="0" applyFont="1"/>
    <xf numFmtId="0" fontId="51" fillId="0" borderId="0" xfId="0" applyFont="1" applyBorder="1" applyAlignment="1">
      <alignment horizontal="center" vertical="center" wrapText="1"/>
    </xf>
    <xf numFmtId="0" fontId="8" fillId="0" borderId="0" xfId="0" applyFont="1" applyAlignment="1" applyProtection="1"/>
    <xf numFmtId="0" fontId="8" fillId="0" borderId="38" xfId="0" applyFont="1" applyBorder="1" applyAlignment="1">
      <alignment horizontal="center" vertical="center"/>
    </xf>
    <xf numFmtId="44" fontId="8" fillId="0" borderId="38" xfId="1" applyNumberFormat="1" applyFont="1" applyBorder="1" applyAlignment="1">
      <alignment vertical="center"/>
    </xf>
    <xf numFmtId="44" fontId="8" fillId="0" borderId="38" xfId="1" applyFont="1" applyBorder="1" applyAlignment="1">
      <alignment horizontal="center" vertical="center"/>
    </xf>
    <xf numFmtId="44" fontId="8" fillId="0" borderId="44" xfId="1" applyFont="1" applyBorder="1" applyAlignment="1">
      <alignment horizontal="center" vertical="center"/>
    </xf>
    <xf numFmtId="44" fontId="8" fillId="0" borderId="45" xfId="1" applyFont="1" applyFill="1" applyBorder="1" applyAlignment="1">
      <alignment horizontal="center" vertical="center"/>
    </xf>
    <xf numFmtId="44" fontId="8" fillId="0" borderId="50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44" fontId="8" fillId="0" borderId="13" xfId="1" applyFont="1" applyBorder="1" applyAlignment="1">
      <alignment horizontal="center" vertical="center"/>
    </xf>
    <xf numFmtId="44" fontId="8" fillId="0" borderId="51" xfId="1" applyFont="1" applyFill="1" applyBorder="1" applyAlignment="1">
      <alignment horizontal="center" vertical="center"/>
    </xf>
    <xf numFmtId="44" fontId="8" fillId="0" borderId="37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44" fontId="8" fillId="0" borderId="18" xfId="1" applyFont="1" applyBorder="1" applyAlignment="1">
      <alignment horizontal="center" vertical="center"/>
    </xf>
    <xf numFmtId="44" fontId="8" fillId="0" borderId="26" xfId="1" applyFont="1" applyBorder="1" applyAlignment="1">
      <alignment horizontal="center" vertical="center"/>
    </xf>
    <xf numFmtId="44" fontId="8" fillId="0" borderId="49" xfId="1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/>
    </xf>
    <xf numFmtId="0" fontId="8" fillId="0" borderId="48" xfId="0" applyFont="1" applyBorder="1"/>
    <xf numFmtId="0" fontId="8" fillId="0" borderId="29" xfId="0" applyFont="1" applyFill="1" applyBorder="1" applyAlignment="1">
      <alignment horizontal="left" vertical="distributed"/>
    </xf>
    <xf numFmtId="49" fontId="8" fillId="0" borderId="29" xfId="0" applyNumberFormat="1" applyFont="1" applyFill="1" applyBorder="1" applyAlignment="1">
      <alignment horizontal="left" vertical="distributed"/>
    </xf>
    <xf numFmtId="0" fontId="8" fillId="0" borderId="11" xfId="0" applyFont="1" applyFill="1" applyBorder="1" applyAlignment="1">
      <alignment horizontal="left" vertical="distributed"/>
    </xf>
    <xf numFmtId="49" fontId="8" fillId="0" borderId="15" xfId="0" applyNumberFormat="1" applyFont="1" applyFill="1" applyBorder="1" applyAlignment="1">
      <alignment horizontal="left" vertical="distributed"/>
    </xf>
    <xf numFmtId="49" fontId="8" fillId="0" borderId="11" xfId="0" applyNumberFormat="1" applyFont="1" applyFill="1" applyBorder="1" applyAlignment="1">
      <alignment horizontal="left" vertical="distributed"/>
    </xf>
    <xf numFmtId="44" fontId="8" fillId="0" borderId="8" xfId="0" applyNumberFormat="1" applyFont="1" applyBorder="1" applyAlignment="1">
      <alignment horizontal="center"/>
    </xf>
    <xf numFmtId="44" fontId="8" fillId="0" borderId="52" xfId="0" applyNumberFormat="1" applyFont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0" fontId="17" fillId="0" borderId="0" xfId="8" applyFont="1" applyAlignment="1">
      <alignment horizontal="left"/>
    </xf>
    <xf numFmtId="0" fontId="17" fillId="0" borderId="0" xfId="8" applyFont="1" applyAlignment="1">
      <alignment horizontal="center"/>
    </xf>
    <xf numFmtId="0" fontId="52" fillId="0" borderId="0" xfId="8" applyFont="1" applyAlignment="1">
      <alignment horizontal="left" vertical="center" indent="2"/>
    </xf>
    <xf numFmtId="0" fontId="17" fillId="0" borderId="0" xfId="8" applyFont="1" applyAlignment="1">
      <alignment horizontal="center" wrapText="1"/>
    </xf>
    <xf numFmtId="14" fontId="17" fillId="3" borderId="27" xfId="8" applyNumberFormat="1" applyFont="1" applyFill="1" applyBorder="1"/>
    <xf numFmtId="169" fontId="17" fillId="3" borderId="27" xfId="8" applyNumberFormat="1" applyFont="1" applyFill="1" applyBorder="1" applyAlignment="1">
      <alignment horizontal="center"/>
    </xf>
    <xf numFmtId="14" fontId="17" fillId="0" borderId="0" xfId="8" applyNumberFormat="1" applyFont="1"/>
    <xf numFmtId="2" fontId="17" fillId="0" borderId="0" xfId="8" applyNumberFormat="1" applyFont="1"/>
    <xf numFmtId="2" fontId="19" fillId="0" borderId="0" xfId="8" applyNumberFormat="1" applyFont="1"/>
    <xf numFmtId="0" fontId="17" fillId="3" borderId="34" xfId="8" applyFont="1" applyFill="1" applyBorder="1"/>
    <xf numFmtId="0" fontId="17" fillId="3" borderId="36" xfId="8" applyFont="1" applyFill="1" applyBorder="1"/>
    <xf numFmtId="0" fontId="17" fillId="3" borderId="35" xfId="8" applyFont="1" applyFill="1" applyBorder="1"/>
    <xf numFmtId="0" fontId="53" fillId="0" borderId="0" xfId="8" applyFont="1" applyAlignment="1">
      <alignment vertical="center"/>
    </xf>
    <xf numFmtId="0" fontId="8" fillId="4" borderId="0" xfId="0" applyFont="1" applyFill="1"/>
    <xf numFmtId="0" fontId="54" fillId="0" borderId="0" xfId="0" applyFont="1" applyFill="1" applyBorder="1"/>
    <xf numFmtId="0" fontId="8" fillId="4" borderId="0" xfId="0" applyFont="1" applyFill="1" applyBorder="1"/>
    <xf numFmtId="0" fontId="8" fillId="0" borderId="9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5" xfId="0" applyFont="1" applyBorder="1"/>
    <xf numFmtId="49" fontId="8" fillId="0" borderId="9" xfId="0" applyNumberFormat="1" applyFont="1" applyBorder="1"/>
    <xf numFmtId="49" fontId="8" fillId="0" borderId="25" xfId="0" applyNumberFormat="1" applyFont="1" applyBorder="1"/>
    <xf numFmtId="0" fontId="8" fillId="3" borderId="0" xfId="0" applyFont="1" applyFill="1" applyBorder="1"/>
    <xf numFmtId="0" fontId="8" fillId="3" borderId="9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49" fontId="8" fillId="3" borderId="9" xfId="0" applyNumberFormat="1" applyFont="1" applyFill="1" applyBorder="1"/>
    <xf numFmtId="49" fontId="8" fillId="3" borderId="25" xfId="0" applyNumberFormat="1" applyFont="1" applyFill="1" applyBorder="1"/>
    <xf numFmtId="0" fontId="8" fillId="0" borderId="9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9" fillId="0" borderId="16" xfId="8" applyFont="1" applyBorder="1"/>
    <xf numFmtId="0" fontId="17" fillId="0" borderId="23" xfId="8" applyFont="1" applyBorder="1"/>
    <xf numFmtId="0" fontId="19" fillId="0" borderId="14" xfId="8" applyFont="1" applyBorder="1" applyAlignment="1">
      <alignment horizontal="center"/>
    </xf>
    <xf numFmtId="0" fontId="22" fillId="0" borderId="0" xfId="0" applyFont="1"/>
    <xf numFmtId="0" fontId="19" fillId="0" borderId="0" xfId="8" applyFont="1"/>
    <xf numFmtId="4" fontId="17" fillId="0" borderId="0" xfId="8" applyNumberFormat="1" applyFont="1"/>
    <xf numFmtId="0" fontId="17" fillId="0" borderId="27" xfId="8" applyFont="1" applyFill="1" applyBorder="1" applyAlignment="1">
      <alignment horizontal="center"/>
    </xf>
    <xf numFmtId="0" fontId="55" fillId="0" borderId="0" xfId="8" applyFont="1"/>
    <xf numFmtId="4" fontId="8" fillId="0" borderId="27" xfId="8" applyNumberFormat="1" applyFont="1" applyFill="1" applyBorder="1"/>
    <xf numFmtId="4" fontId="21" fillId="0" borderId="0" xfId="8" applyNumberFormat="1" applyFont="1"/>
    <xf numFmtId="4" fontId="17" fillId="0" borderId="27" xfId="8" applyNumberFormat="1" applyFont="1" applyFill="1" applyBorder="1"/>
    <xf numFmtId="49" fontId="17" fillId="0" borderId="0" xfId="8" applyNumberFormat="1" applyFont="1" applyAlignment="1">
      <alignment wrapText="1"/>
    </xf>
    <xf numFmtId="10" fontId="19" fillId="0" borderId="0" xfId="8" applyNumberFormat="1" applyFont="1"/>
    <xf numFmtId="4" fontId="19" fillId="0" borderId="27" xfId="8" applyNumberFormat="1" applyFont="1" applyFill="1" applyBorder="1"/>
    <xf numFmtId="4" fontId="19" fillId="0" borderId="0" xfId="8" applyNumberFormat="1" applyFont="1"/>
    <xf numFmtId="0" fontId="8" fillId="0" borderId="34" xfId="0" applyFont="1" applyFill="1" applyBorder="1" applyAlignment="1">
      <alignment horizontal="center"/>
    </xf>
    <xf numFmtId="176" fontId="8" fillId="0" borderId="14" xfId="0" applyNumberFormat="1" applyFont="1" applyFill="1" applyBorder="1" applyAlignment="1">
      <alignment horizontal="center"/>
    </xf>
    <xf numFmtId="177" fontId="21" fillId="0" borderId="0" xfId="3" applyNumberFormat="1" applyFont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44" fontId="8" fillId="4" borderId="0" xfId="7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178" fontId="8" fillId="4" borderId="0" xfId="0" applyNumberFormat="1" applyFont="1" applyFill="1" applyBorder="1" applyAlignment="1">
      <alignment horizontal="right"/>
    </xf>
    <xf numFmtId="175" fontId="8" fillId="0" borderId="27" xfId="0" applyNumberFormat="1" applyFont="1" applyFill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25" fillId="0" borderId="27" xfId="0" applyFont="1" applyFill="1" applyBorder="1"/>
    <xf numFmtId="0" fontId="25" fillId="3" borderId="27" xfId="0" applyFont="1" applyFill="1" applyBorder="1"/>
    <xf numFmtId="0" fontId="25" fillId="3" borderId="35" xfId="0" applyFont="1" applyFill="1" applyBorder="1"/>
    <xf numFmtId="0" fontId="41" fillId="0" borderId="2" xfId="7" applyNumberFormat="1" applyFont="1" applyBorder="1"/>
    <xf numFmtId="0" fontId="17" fillId="4" borderId="27" xfId="8" applyFont="1" applyFill="1" applyBorder="1"/>
    <xf numFmtId="0" fontId="56" fillId="4" borderId="0" xfId="0" applyFont="1" applyFill="1"/>
    <xf numFmtId="0" fontId="56" fillId="4" borderId="0" xfId="8" applyFont="1" applyFill="1" applyAlignment="1">
      <alignment horizontal="left" vertical="center"/>
    </xf>
    <xf numFmtId="0" fontId="56" fillId="4" borderId="0" xfId="8" applyFont="1" applyFill="1"/>
    <xf numFmtId="0" fontId="17" fillId="0" borderId="9" xfId="8" applyFont="1" applyBorder="1"/>
    <xf numFmtId="0" fontId="8" fillId="0" borderId="21" xfId="0" applyFont="1" applyBorder="1" applyAlignment="1">
      <alignment horizontal="center"/>
    </xf>
    <xf numFmtId="44" fontId="3" fillId="8" borderId="27" xfId="7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25" xfId="0" applyFont="1" applyBorder="1" applyAlignment="1">
      <alignment horizontal="left"/>
    </xf>
    <xf numFmtId="0" fontId="25" fillId="0" borderId="33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9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3" borderId="0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2" fontId="25" fillId="0" borderId="3" xfId="0" applyNumberFormat="1" applyFont="1" applyFill="1" applyBorder="1" applyAlignment="1" applyProtection="1">
      <alignment horizontal="center"/>
    </xf>
    <xf numFmtId="2" fontId="25" fillId="0" borderId="4" xfId="0" applyNumberFormat="1" applyFont="1" applyFill="1" applyBorder="1" applyAlignment="1" applyProtection="1">
      <alignment horizontal="center"/>
    </xf>
    <xf numFmtId="2" fontId="25" fillId="0" borderId="19" xfId="0" applyNumberFormat="1" applyFont="1" applyFill="1" applyBorder="1" applyAlignment="1" applyProtection="1">
      <alignment horizontal="center"/>
    </xf>
    <xf numFmtId="0" fontId="25" fillId="0" borderId="8" xfId="10" applyFont="1" applyBorder="1" applyAlignment="1" applyProtection="1">
      <alignment horizontal="center" vertical="center"/>
    </xf>
    <xf numFmtId="0" fontId="25" fillId="0" borderId="0" xfId="10" applyFont="1" applyBorder="1" applyAlignment="1" applyProtection="1">
      <alignment horizontal="center" vertical="center"/>
    </xf>
    <xf numFmtId="0" fontId="25" fillId="0" borderId="20" xfId="10" applyFont="1" applyBorder="1" applyAlignment="1" applyProtection="1">
      <alignment horizontal="center" vertical="center"/>
    </xf>
    <xf numFmtId="2" fontId="25" fillId="3" borderId="34" xfId="0" applyNumberFormat="1" applyFont="1" applyFill="1" applyBorder="1" applyAlignment="1">
      <alignment horizontal="center"/>
    </xf>
    <xf numFmtId="2" fontId="25" fillId="3" borderId="35" xfId="0" applyNumberFormat="1" applyFont="1" applyFill="1" applyBorder="1" applyAlignment="1">
      <alignment horizontal="center"/>
    </xf>
    <xf numFmtId="2" fontId="25" fillId="3" borderId="36" xfId="0" applyNumberFormat="1" applyFont="1" applyFill="1" applyBorder="1" applyAlignment="1">
      <alignment horizontal="center"/>
    </xf>
    <xf numFmtId="2" fontId="25" fillId="0" borderId="34" xfId="0" applyNumberFormat="1" applyFont="1" applyFill="1" applyBorder="1" applyAlignment="1">
      <alignment horizontal="center"/>
    </xf>
    <xf numFmtId="2" fontId="25" fillId="0" borderId="35" xfId="0" applyNumberFormat="1" applyFont="1" applyFill="1" applyBorder="1" applyAlignment="1">
      <alignment horizontal="center"/>
    </xf>
    <xf numFmtId="2" fontId="25" fillId="0" borderId="36" xfId="0" applyNumberFormat="1" applyFont="1" applyFill="1" applyBorder="1" applyAlignment="1">
      <alignment horizontal="center"/>
    </xf>
    <xf numFmtId="2" fontId="25" fillId="0" borderId="28" xfId="0" applyNumberFormat="1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/>
    </xf>
    <xf numFmtId="0" fontId="25" fillId="0" borderId="35" xfId="0" applyFont="1" applyFill="1" applyBorder="1" applyAlignment="1">
      <alignment horizontal="center"/>
    </xf>
    <xf numFmtId="0" fontId="56" fillId="4" borderId="34" xfId="8" applyFont="1" applyFill="1" applyBorder="1" applyAlignment="1">
      <alignment horizontal="left"/>
    </xf>
    <xf numFmtId="0" fontId="56" fillId="4" borderId="35" xfId="8" applyFont="1" applyFill="1" applyBorder="1" applyAlignment="1">
      <alignment horizontal="left"/>
    </xf>
    <xf numFmtId="0" fontId="56" fillId="4" borderId="36" xfId="8" applyFont="1" applyFill="1" applyBorder="1" applyAlignment="1">
      <alignment horizontal="left"/>
    </xf>
    <xf numFmtId="0" fontId="56" fillId="4" borderId="0" xfId="8" applyFont="1" applyFill="1" applyBorder="1" applyAlignment="1">
      <alignment horizontal="left"/>
    </xf>
    <xf numFmtId="0" fontId="17" fillId="3" borderId="34" xfId="8" applyFont="1" applyFill="1" applyBorder="1" applyAlignment="1">
      <alignment horizontal="center"/>
    </xf>
    <xf numFmtId="0" fontId="17" fillId="3" borderId="36" xfId="8" applyFont="1" applyFill="1" applyBorder="1" applyAlignment="1">
      <alignment horizontal="center"/>
    </xf>
    <xf numFmtId="0" fontId="19" fillId="7" borderId="34" xfId="4" applyFont="1" applyFill="1" applyBorder="1" applyAlignment="1">
      <alignment horizontal="center"/>
    </xf>
    <xf numFmtId="0" fontId="19" fillId="7" borderId="36" xfId="4" applyFont="1" applyFill="1" applyBorder="1" applyAlignment="1">
      <alignment horizontal="center"/>
    </xf>
    <xf numFmtId="0" fontId="19" fillId="7" borderId="34" xfId="4" applyFont="1" applyFill="1" applyBorder="1" applyAlignment="1">
      <alignment horizontal="left"/>
    </xf>
    <xf numFmtId="0" fontId="19" fillId="7" borderId="36" xfId="4" applyFont="1" applyFill="1" applyBorder="1" applyAlignment="1">
      <alignment horizontal="left"/>
    </xf>
    <xf numFmtId="165" fontId="25" fillId="0" borderId="34" xfId="0" applyNumberFormat="1" applyFont="1" applyFill="1" applyBorder="1" applyAlignment="1">
      <alignment horizontal="center"/>
    </xf>
    <xf numFmtId="165" fontId="25" fillId="0" borderId="35" xfId="0" applyNumberFormat="1" applyFont="1" applyFill="1" applyBorder="1" applyAlignment="1">
      <alignment horizontal="center"/>
    </xf>
    <xf numFmtId="165" fontId="25" fillId="0" borderId="36" xfId="0" applyNumberFormat="1" applyFont="1" applyFill="1" applyBorder="1" applyAlignment="1">
      <alignment horizontal="center"/>
    </xf>
    <xf numFmtId="0" fontId="1" fillId="3" borderId="34" xfId="8" applyFill="1" applyBorder="1" applyAlignment="1">
      <alignment horizontal="center"/>
    </xf>
    <xf numFmtId="0" fontId="1" fillId="3" borderId="35" xfId="8" applyFill="1" applyBorder="1" applyAlignment="1">
      <alignment horizontal="center"/>
    </xf>
    <xf numFmtId="0" fontId="1" fillId="3" borderId="36" xfId="8" applyFill="1" applyBorder="1" applyAlignment="1">
      <alignment horizontal="center"/>
    </xf>
    <xf numFmtId="0" fontId="17" fillId="3" borderId="35" xfId="8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 applyProtection="1"/>
    <xf numFmtId="0" fontId="8" fillId="0" borderId="0" xfId="0" applyFont="1" applyBorder="1" applyAlignment="1" applyProtection="1"/>
    <xf numFmtId="0" fontId="8" fillId="0" borderId="4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24" fillId="0" borderId="3" xfId="0" applyFont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24" fillId="0" borderId="19" xfId="0" applyFont="1" applyBorder="1" applyAlignment="1" applyProtection="1">
      <alignment horizontal="center"/>
    </xf>
    <xf numFmtId="0" fontId="27" fillId="0" borderId="6" xfId="0" applyFont="1" applyBorder="1" applyAlignment="1" applyProtection="1">
      <alignment horizontal="center"/>
    </xf>
    <xf numFmtId="0" fontId="27" fillId="0" borderId="7" xfId="0" applyFont="1" applyBorder="1" applyAlignment="1" applyProtection="1">
      <alignment horizontal="center"/>
    </xf>
    <xf numFmtId="0" fontId="27" fillId="0" borderId="22" xfId="0" applyFont="1" applyBorder="1" applyAlignment="1" applyProtection="1">
      <alignment horizontal="center"/>
    </xf>
  </cellXfs>
  <cellStyles count="13">
    <cellStyle name="Euro" xfId="1"/>
    <cellStyle name="Komma" xfId="2" builtinId="3"/>
    <cellStyle name="Prozent" xfId="3" builtinId="5"/>
    <cellStyle name="Standard" xfId="0" builtinId="0"/>
    <cellStyle name="Standard 2" xfId="4"/>
    <cellStyle name="Standard 2 2" xfId="10"/>
    <cellStyle name="Standard 3" xfId="8"/>
    <cellStyle name="Standard 4" xfId="6"/>
    <cellStyle name="Standard 5" xfId="9"/>
    <cellStyle name="Währung" xfId="7" builtinId="4"/>
    <cellStyle name="Währung 2" xfId="5"/>
    <cellStyle name="Währung 3 2" xfId="11"/>
    <cellStyle name="Währung 3 2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617220</xdr:colOff>
      <xdr:row>10</xdr:row>
      <xdr:rowOff>15240</xdr:rowOff>
    </xdr:from>
    <xdr:to>
      <xdr:col>22</xdr:col>
      <xdr:colOff>685800</xdr:colOff>
      <xdr:row>15</xdr:row>
      <xdr:rowOff>45720</xdr:rowOff>
    </xdr:to>
    <xdr:cxnSp macro="">
      <xdr:nvCxnSpPr>
        <xdr:cNvPr id="2" name="Gerade Verbindung mit Pfeil 1"/>
        <xdr:cNvCxnSpPr/>
      </xdr:nvCxnSpPr>
      <xdr:spPr>
        <a:xfrm flipH="1">
          <a:off x="14378940" y="1341120"/>
          <a:ext cx="777240" cy="8534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758190</xdr:colOff>
      <xdr:row>7</xdr:row>
      <xdr:rowOff>60960</xdr:rowOff>
    </xdr:from>
    <xdr:to>
      <xdr:col>24</xdr:col>
      <xdr:colOff>0</xdr:colOff>
      <xdr:row>10</xdr:row>
      <xdr:rowOff>85725</xdr:rowOff>
    </xdr:to>
    <xdr:sp macro="" textlink="">
      <xdr:nvSpPr>
        <xdr:cNvPr id="3" name="Rechteck 2"/>
        <xdr:cNvSpPr/>
      </xdr:nvSpPr>
      <xdr:spPr>
        <a:xfrm>
          <a:off x="15540990" y="1184910"/>
          <a:ext cx="765810" cy="5105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Ergebnis</a:t>
          </a:r>
        </a:p>
        <a:p>
          <a:pPr algn="l"/>
          <a:r>
            <a:rPr lang="de-DE" sz="1100"/>
            <a:t>für</a:t>
          </a:r>
          <a:r>
            <a:rPr lang="de-DE" sz="1100" baseline="0"/>
            <a:t> 1.1.</a:t>
          </a:r>
          <a:endParaRPr lang="de-DE" sz="1100"/>
        </a:p>
      </xdr:txBody>
    </xdr:sp>
    <xdr:clientData/>
  </xdr:twoCellAnchor>
  <xdr:twoCellAnchor>
    <xdr:from>
      <xdr:col>21</xdr:col>
      <xdr:colOff>628650</xdr:colOff>
      <xdr:row>36</xdr:row>
      <xdr:rowOff>123825</xdr:rowOff>
    </xdr:from>
    <xdr:to>
      <xdr:col>23</xdr:col>
      <xdr:colOff>22861</xdr:colOff>
      <xdr:row>37</xdr:row>
      <xdr:rowOff>60961</xdr:rowOff>
    </xdr:to>
    <xdr:cxnSp macro="">
      <xdr:nvCxnSpPr>
        <xdr:cNvPr id="4" name="Gerade Verbindung mit Pfeil 3"/>
        <xdr:cNvCxnSpPr/>
      </xdr:nvCxnSpPr>
      <xdr:spPr>
        <a:xfrm flipH="1" flipV="1">
          <a:off x="14725650" y="6019800"/>
          <a:ext cx="842011" cy="990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99060</xdr:colOff>
      <xdr:row>35</xdr:row>
      <xdr:rowOff>180974</xdr:rowOff>
    </xdr:from>
    <xdr:to>
      <xdr:col>24</xdr:col>
      <xdr:colOff>142875</xdr:colOff>
      <xdr:row>39</xdr:row>
      <xdr:rowOff>28575</xdr:rowOff>
    </xdr:to>
    <xdr:sp macro="" textlink="">
      <xdr:nvSpPr>
        <xdr:cNvPr id="5" name="Rechteck 4"/>
        <xdr:cNvSpPr/>
      </xdr:nvSpPr>
      <xdr:spPr>
        <a:xfrm>
          <a:off x="15643860" y="5895974"/>
          <a:ext cx="805815" cy="47625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Ergebnis</a:t>
          </a:r>
        </a:p>
        <a:p>
          <a:pPr algn="l"/>
          <a:r>
            <a:rPr lang="de-DE" sz="1100"/>
            <a:t>für</a:t>
          </a:r>
          <a:r>
            <a:rPr lang="de-DE" sz="1100" baseline="0"/>
            <a:t> 1.2.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56</xdr:row>
      <xdr:rowOff>129540</xdr:rowOff>
    </xdr:from>
    <xdr:to>
      <xdr:col>12</xdr:col>
      <xdr:colOff>190500</xdr:colOff>
      <xdr:row>61</xdr:row>
      <xdr:rowOff>99060</xdr:rowOff>
    </xdr:to>
    <xdr:sp macro="" textlink="">
      <xdr:nvSpPr>
        <xdr:cNvPr id="3" name="Rechteck 2"/>
        <xdr:cNvSpPr/>
      </xdr:nvSpPr>
      <xdr:spPr>
        <a:xfrm>
          <a:off x="10020300" y="10546080"/>
          <a:ext cx="944880" cy="7010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maßgeblich</a:t>
          </a:r>
        </a:p>
        <a:p>
          <a:pPr algn="l"/>
          <a:r>
            <a:rPr lang="de-DE" sz="1100"/>
            <a:t>für den</a:t>
          </a:r>
        </a:p>
        <a:p>
          <a:pPr algn="l"/>
          <a:r>
            <a:rPr lang="de-DE" sz="1100"/>
            <a:t>Stellenplan</a:t>
          </a:r>
        </a:p>
      </xdr:txBody>
    </xdr:sp>
    <xdr:clientData/>
  </xdr:twoCellAnchor>
  <xdr:twoCellAnchor>
    <xdr:from>
      <xdr:col>10</xdr:col>
      <xdr:colOff>60960</xdr:colOff>
      <xdr:row>59</xdr:row>
      <xdr:rowOff>99060</xdr:rowOff>
    </xdr:from>
    <xdr:to>
      <xdr:col>10</xdr:col>
      <xdr:colOff>678180</xdr:colOff>
      <xdr:row>59</xdr:row>
      <xdr:rowOff>99060</xdr:rowOff>
    </xdr:to>
    <xdr:cxnSp macro="">
      <xdr:nvCxnSpPr>
        <xdr:cNvPr id="6" name="Gerade Verbindung mit Pfeil 5"/>
        <xdr:cNvCxnSpPr/>
      </xdr:nvCxnSpPr>
      <xdr:spPr>
        <a:xfrm flipH="1">
          <a:off x="9250680" y="10888980"/>
          <a:ext cx="6172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7620</xdr:rowOff>
    </xdr:from>
    <xdr:to>
      <xdr:col>1</xdr:col>
      <xdr:colOff>266700</xdr:colOff>
      <xdr:row>4</xdr:row>
      <xdr:rowOff>0</xdr:rowOff>
    </xdr:to>
    <xdr:sp macro="" textlink="">
      <xdr:nvSpPr>
        <xdr:cNvPr id="2" name="Rechteck 1"/>
        <xdr:cNvSpPr/>
      </xdr:nvSpPr>
      <xdr:spPr>
        <a:xfrm>
          <a:off x="1950720" y="556260"/>
          <a:ext cx="259080" cy="17526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0</xdr:colOff>
      <xdr:row>4</xdr:row>
      <xdr:rowOff>114300</xdr:rowOff>
    </xdr:from>
    <xdr:to>
      <xdr:col>1</xdr:col>
      <xdr:colOff>259080</xdr:colOff>
      <xdr:row>4</xdr:row>
      <xdr:rowOff>289560</xdr:rowOff>
    </xdr:to>
    <xdr:sp macro="" textlink="">
      <xdr:nvSpPr>
        <xdr:cNvPr id="3" name="Rechteck 2"/>
        <xdr:cNvSpPr/>
      </xdr:nvSpPr>
      <xdr:spPr>
        <a:xfrm>
          <a:off x="1943100" y="845820"/>
          <a:ext cx="259080" cy="17526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259080</xdr:colOff>
      <xdr:row>5</xdr:row>
      <xdr:rowOff>175260</xdr:rowOff>
    </xdr:to>
    <xdr:sp macro="" textlink="">
      <xdr:nvSpPr>
        <xdr:cNvPr id="4" name="Rechteck 3"/>
        <xdr:cNvSpPr/>
      </xdr:nvSpPr>
      <xdr:spPr>
        <a:xfrm>
          <a:off x="1943100" y="1097280"/>
          <a:ext cx="259080" cy="17526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r\A52-FinanzenPlanung\52.03_Foerderung-Entgelte\Entgelte\SB%20Kita\Landesrahmenvertrag\Zuarbeit%20Landesrahmenvertrag\Anlage2ff-LRV-Kif&#246;G_21_1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ge 2 Krippe"/>
      <sheetName val="Anlage 2 Kindergarten"/>
      <sheetName val="Anlage 2 Hort"/>
      <sheetName val="Anlage 2 Leitung"/>
      <sheetName val="Anlage 3g Verwaltungskosten"/>
      <sheetName val="Anlage 4 Krankentage"/>
      <sheetName val="Anlage 5 Betreuungszeiten"/>
      <sheetName val="Tabel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48"/>
  <sheetViews>
    <sheetView zoomScaleNormal="100" workbookViewId="0">
      <selection activeCell="L24" sqref="L24"/>
    </sheetView>
  </sheetViews>
  <sheetFormatPr baseColWidth="10" defaultColWidth="11.5703125" defaultRowHeight="15"/>
  <cols>
    <col min="1" max="1" width="26.28515625" style="3" customWidth="1"/>
    <col min="2" max="2" width="13.42578125" style="3" customWidth="1"/>
    <col min="3" max="3" width="12.42578125" style="3" customWidth="1"/>
    <col min="4" max="4" width="14.28515625" style="3" customWidth="1"/>
    <col min="5" max="5" width="13" style="3" customWidth="1"/>
    <col min="6" max="6" width="15.85546875" style="3" customWidth="1"/>
    <col min="7" max="7" width="11.5703125" style="3"/>
    <col min="8" max="8" width="14.5703125" style="3" customWidth="1"/>
    <col min="9" max="9" width="19.5703125" style="3" customWidth="1"/>
    <col min="10" max="10" width="11.5703125" style="3"/>
    <col min="11" max="11" width="16.28515625" style="3" customWidth="1"/>
    <col min="12" max="16384" width="11.5703125" style="3"/>
  </cols>
  <sheetData>
    <row r="1" spans="1:14">
      <c r="G1" s="15"/>
      <c r="J1" s="5"/>
    </row>
    <row r="2" spans="1:14" ht="19.899999999999999" customHeight="1">
      <c r="A2" s="150" t="s">
        <v>271</v>
      </c>
      <c r="B2" s="150"/>
      <c r="C2" s="150"/>
      <c r="D2" s="150"/>
      <c r="E2" s="443"/>
      <c r="G2" s="448" t="s">
        <v>407</v>
      </c>
      <c r="H2" s="449"/>
      <c r="I2" s="449"/>
      <c r="J2" s="450"/>
      <c r="K2" s="453"/>
      <c r="L2" s="453"/>
    </row>
    <row r="3" spans="1:14" ht="14.25" customHeight="1">
      <c r="A3" s="16"/>
      <c r="B3" s="5"/>
      <c r="C3" s="5"/>
      <c r="D3" s="5"/>
      <c r="E3" s="5"/>
      <c r="F3" s="452"/>
      <c r="G3" s="452"/>
      <c r="H3" s="452"/>
      <c r="I3" s="452"/>
      <c r="J3" s="454"/>
      <c r="K3" s="5"/>
      <c r="L3" s="5"/>
    </row>
    <row r="4" spans="1:14" ht="14.25" customHeight="1">
      <c r="A4" s="48" t="s">
        <v>272</v>
      </c>
      <c r="B4" s="147">
        <v>45778</v>
      </c>
      <c r="C4" s="50" t="s">
        <v>87</v>
      </c>
      <c r="D4" s="149">
        <v>46142</v>
      </c>
      <c r="F4" s="148"/>
    </row>
    <row r="6" spans="1:14">
      <c r="A6" s="3" t="s">
        <v>267</v>
      </c>
      <c r="B6" s="634"/>
      <c r="C6" s="634"/>
      <c r="D6" s="634"/>
      <c r="E6" s="634"/>
      <c r="F6" s="634"/>
      <c r="G6" s="634"/>
      <c r="H6" s="5"/>
    </row>
    <row r="7" spans="1:14" ht="6" customHeight="1">
      <c r="A7" s="14"/>
      <c r="B7" s="96"/>
      <c r="C7" s="96"/>
      <c r="D7" s="96"/>
      <c r="E7" s="96"/>
      <c r="F7" s="96"/>
      <c r="G7" s="96"/>
      <c r="H7" s="5"/>
    </row>
    <row r="8" spans="1:14">
      <c r="A8" s="3" t="s">
        <v>280</v>
      </c>
      <c r="B8" s="146"/>
      <c r="C8" s="146"/>
      <c r="D8" s="146"/>
      <c r="E8" s="146"/>
      <c r="F8" s="146"/>
      <c r="G8" s="146"/>
      <c r="H8" s="5"/>
      <c r="N8" s="5"/>
    </row>
    <row r="9" spans="1:14" s="17" customFormat="1" ht="6" customHeight="1">
      <c r="B9" s="14"/>
      <c r="C9" s="14"/>
      <c r="D9" s="14"/>
      <c r="E9" s="14"/>
      <c r="F9" s="14"/>
      <c r="G9" s="14"/>
      <c r="H9" s="14"/>
      <c r="L9" s="14"/>
    </row>
    <row r="10" spans="1:14">
      <c r="A10" s="3" t="s">
        <v>266</v>
      </c>
      <c r="B10" s="146"/>
      <c r="C10" s="146"/>
      <c r="D10" s="146"/>
      <c r="E10" s="146"/>
      <c r="F10" s="146"/>
      <c r="G10" s="146"/>
      <c r="H10" s="5"/>
    </row>
    <row r="11" spans="1:14" ht="6" customHeight="1">
      <c r="D11" s="5"/>
      <c r="E11" s="5"/>
      <c r="F11" s="5"/>
      <c r="G11" s="5"/>
      <c r="H11" s="5"/>
      <c r="I11" s="5"/>
    </row>
    <row r="12" spans="1:14">
      <c r="A12" s="3" t="s">
        <v>0</v>
      </c>
      <c r="B12" s="634"/>
      <c r="C12" s="634"/>
      <c r="D12" s="634"/>
      <c r="E12" s="634"/>
      <c r="F12" s="634"/>
      <c r="G12" s="634"/>
      <c r="H12" s="5"/>
      <c r="L12" s="5"/>
    </row>
    <row r="13" spans="1:14">
      <c r="D13" s="5"/>
      <c r="E13" s="5"/>
      <c r="F13" s="5"/>
      <c r="G13" s="5"/>
      <c r="H13" s="5"/>
      <c r="K13" s="5"/>
    </row>
    <row r="14" spans="1:14">
      <c r="A14" s="3" t="s">
        <v>268</v>
      </c>
      <c r="B14" s="634"/>
      <c r="C14" s="634"/>
      <c r="D14" s="634"/>
      <c r="E14" s="634"/>
      <c r="F14" s="634"/>
      <c r="G14" s="634"/>
      <c r="H14" s="5"/>
      <c r="J14" s="5"/>
    </row>
    <row r="15" spans="1:14" s="17" customFormat="1" ht="6" customHeight="1">
      <c r="B15" s="96"/>
      <c r="C15" s="96"/>
      <c r="D15" s="96"/>
      <c r="E15" s="96"/>
      <c r="F15" s="96"/>
      <c r="G15" s="96"/>
      <c r="H15" s="14"/>
      <c r="J15" s="14"/>
      <c r="M15" s="14"/>
    </row>
    <row r="16" spans="1:14">
      <c r="A16" s="3" t="s">
        <v>281</v>
      </c>
      <c r="B16" s="146"/>
      <c r="C16" s="146"/>
      <c r="D16" s="146"/>
      <c r="E16" s="146"/>
      <c r="F16" s="146"/>
      <c r="G16" s="146"/>
      <c r="H16" s="5"/>
      <c r="M16" s="5"/>
    </row>
    <row r="17" spans="1:15" s="17" customFormat="1" ht="6" customHeight="1">
      <c r="A17" s="14"/>
      <c r="B17" s="14"/>
      <c r="C17" s="14"/>
      <c r="D17" s="14"/>
      <c r="E17" s="14"/>
      <c r="F17" s="14"/>
      <c r="G17" s="14"/>
      <c r="H17" s="14"/>
      <c r="M17" s="14"/>
    </row>
    <row r="18" spans="1:15">
      <c r="A18" s="3" t="s">
        <v>266</v>
      </c>
      <c r="B18" s="146"/>
      <c r="C18" s="146"/>
      <c r="D18" s="146"/>
      <c r="E18" s="146"/>
      <c r="F18" s="146"/>
      <c r="G18" s="146"/>
    </row>
    <row r="19" spans="1:15" s="17" customFormat="1">
      <c r="B19" s="14"/>
      <c r="C19" s="14"/>
      <c r="D19" s="14"/>
      <c r="E19" s="14"/>
      <c r="F19" s="14"/>
      <c r="G19" s="14"/>
      <c r="H19" s="14"/>
      <c r="L19" s="14"/>
    </row>
    <row r="20" spans="1:15" ht="14.45" customHeight="1">
      <c r="A20" s="3" t="s">
        <v>94</v>
      </c>
      <c r="B20" s="146"/>
      <c r="C20" s="146"/>
      <c r="D20" s="17"/>
      <c r="I20" s="628" t="s">
        <v>460</v>
      </c>
    </row>
    <row r="21" spans="1:15">
      <c r="D21" s="201" t="s">
        <v>403</v>
      </c>
      <c r="F21" s="201" t="s">
        <v>396</v>
      </c>
      <c r="I21" s="202" t="s">
        <v>461</v>
      </c>
      <c r="J21" s="201" t="s">
        <v>462</v>
      </c>
      <c r="M21" s="45"/>
    </row>
    <row r="22" spans="1:15">
      <c r="A22" s="440"/>
      <c r="B22" s="637" t="s">
        <v>278</v>
      </c>
      <c r="C22" s="638"/>
      <c r="D22" s="445" t="s">
        <v>404</v>
      </c>
      <c r="E22" s="414" t="s">
        <v>9</v>
      </c>
      <c r="F22" s="444" t="s">
        <v>95</v>
      </c>
      <c r="G22" s="47" t="s">
        <v>283</v>
      </c>
      <c r="H22" s="607" t="s">
        <v>397</v>
      </c>
      <c r="I22" s="444" t="s">
        <v>468</v>
      </c>
      <c r="J22" s="444" t="s">
        <v>463</v>
      </c>
      <c r="M22" s="45"/>
    </row>
    <row r="23" spans="1:15">
      <c r="A23" s="442" t="s">
        <v>10</v>
      </c>
      <c r="B23" s="635">
        <v>0</v>
      </c>
      <c r="C23" s="636"/>
      <c r="D23" s="373">
        <f>'Prospektive Kinderzahl'!C47</f>
        <v>0</v>
      </c>
      <c r="E23" s="374" t="e">
        <f>D23/B23</f>
        <v>#DIV/0!</v>
      </c>
      <c r="F23" s="375">
        <v>0</v>
      </c>
      <c r="G23" s="376" t="e">
        <f>F23/F26</f>
        <v>#DIV/0!</v>
      </c>
      <c r="H23" s="608" t="e">
        <f>F23/D23</f>
        <v>#DIV/0!</v>
      </c>
      <c r="I23" s="444">
        <f>D23*11</f>
        <v>0</v>
      </c>
      <c r="J23" s="444">
        <f>F23-I23</f>
        <v>0</v>
      </c>
      <c r="L23" s="5"/>
      <c r="M23" s="45"/>
      <c r="O23" s="5"/>
    </row>
    <row r="24" spans="1:15">
      <c r="A24" s="441" t="s">
        <v>80</v>
      </c>
      <c r="B24" s="630">
        <v>0</v>
      </c>
      <c r="C24" s="631"/>
      <c r="D24" s="377">
        <f>'Prospektive Kinderzahl'!G47</f>
        <v>0</v>
      </c>
      <c r="E24" s="378" t="e">
        <f>D24/B24</f>
        <v>#DIV/0!</v>
      </c>
      <c r="F24" s="379">
        <v>0</v>
      </c>
      <c r="G24" s="376" t="e">
        <f>F24/F26</f>
        <v>#DIV/0!</v>
      </c>
      <c r="H24" s="608" t="e">
        <f t="shared" ref="H24:H25" si="0">F24/D24</f>
        <v>#DIV/0!</v>
      </c>
      <c r="I24" s="51">
        <f>D24*7</f>
        <v>0</v>
      </c>
      <c r="J24" s="444">
        <f t="shared" ref="J24:J25" si="1">F24-I24</f>
        <v>0</v>
      </c>
      <c r="M24" s="45"/>
    </row>
    <row r="25" spans="1:15">
      <c r="A25" s="12" t="s">
        <v>12</v>
      </c>
      <c r="B25" s="630">
        <v>0</v>
      </c>
      <c r="C25" s="631"/>
      <c r="D25" s="377">
        <f>'Prospektive Kinderzahl'!K47</f>
        <v>0</v>
      </c>
      <c r="E25" s="378" t="e">
        <f>D25/B25</f>
        <v>#DIV/0!</v>
      </c>
      <c r="F25" s="379">
        <v>0</v>
      </c>
      <c r="G25" s="380" t="e">
        <f>F25/F26</f>
        <v>#DIV/0!</v>
      </c>
      <c r="H25" s="608" t="e">
        <f t="shared" si="0"/>
        <v>#DIV/0!</v>
      </c>
      <c r="I25" s="51">
        <f>D25*7</f>
        <v>0</v>
      </c>
      <c r="J25" s="444">
        <f t="shared" si="1"/>
        <v>0</v>
      </c>
      <c r="M25" s="45"/>
    </row>
    <row r="26" spans="1:15">
      <c r="A26" s="12" t="s">
        <v>22</v>
      </c>
      <c r="B26" s="632">
        <f>B23+B24+B25</f>
        <v>0</v>
      </c>
      <c r="C26" s="633"/>
      <c r="D26" s="377">
        <f>ROUND(D23+D24+D25,2)</f>
        <v>0</v>
      </c>
      <c r="E26" s="378" t="e">
        <f>D26/B26</f>
        <v>#DIV/0!</v>
      </c>
      <c r="F26" s="51">
        <f>F23+F24+F25</f>
        <v>0</v>
      </c>
      <c r="G26" s="68"/>
      <c r="I26" s="51">
        <f>SUM(I23:I25)</f>
        <v>0</v>
      </c>
      <c r="J26" s="610">
        <f>J23+J24+J25</f>
        <v>0</v>
      </c>
      <c r="K26" s="609" t="e">
        <f>J26/F26</f>
        <v>#DIV/0!</v>
      </c>
      <c r="M26" s="45"/>
    </row>
    <row r="27" spans="1:15">
      <c r="C27" s="5"/>
      <c r="D27" s="14"/>
      <c r="F27" s="5"/>
      <c r="G27" s="5"/>
      <c r="H27" s="5"/>
    </row>
    <row r="28" spans="1:15">
      <c r="A28" s="52" t="s">
        <v>402</v>
      </c>
      <c r="B28" s="49"/>
      <c r="C28" s="49"/>
      <c r="D28" s="49"/>
      <c r="E28" s="49"/>
      <c r="F28" s="5"/>
      <c r="G28" s="5"/>
      <c r="H28" s="5"/>
    </row>
    <row r="29" spans="1:15">
      <c r="A29" s="53"/>
      <c r="B29" s="49"/>
      <c r="C29" s="49"/>
      <c r="D29" s="49"/>
      <c r="E29" s="49"/>
      <c r="F29" s="5"/>
      <c r="G29" s="5"/>
      <c r="H29" s="5"/>
    </row>
    <row r="30" spans="1:15">
      <c r="A30" s="12"/>
      <c r="B30" s="12" t="s">
        <v>84</v>
      </c>
      <c r="C30" s="12" t="s">
        <v>96</v>
      </c>
      <c r="D30" s="12" t="s">
        <v>97</v>
      </c>
      <c r="E30" s="44"/>
      <c r="F30" s="5"/>
      <c r="G30" s="5"/>
      <c r="H30" s="5"/>
    </row>
    <row r="31" spans="1:15">
      <c r="A31" s="12" t="s">
        <v>10</v>
      </c>
      <c r="B31" s="54">
        <v>0</v>
      </c>
      <c r="C31" s="54">
        <v>0</v>
      </c>
      <c r="D31" s="46" t="e">
        <f>(C31/B31)-1</f>
        <v>#DIV/0!</v>
      </c>
      <c r="E31" s="5"/>
      <c r="F31" s="5"/>
      <c r="G31" s="5"/>
      <c r="H31" s="5"/>
    </row>
    <row r="32" spans="1:15">
      <c r="A32" s="12" t="s">
        <v>80</v>
      </c>
      <c r="B32" s="54">
        <v>0</v>
      </c>
      <c r="C32" s="54">
        <v>0</v>
      </c>
      <c r="D32" s="46" t="e">
        <f>(C32/B32)-1</f>
        <v>#DIV/0!</v>
      </c>
      <c r="E32" s="5"/>
      <c r="F32" s="5"/>
      <c r="G32" s="5"/>
      <c r="H32" s="5"/>
    </row>
    <row r="33" spans="1:6">
      <c r="A33" s="12" t="s">
        <v>276</v>
      </c>
      <c r="B33" s="54">
        <v>0</v>
      </c>
      <c r="C33" s="54">
        <v>0</v>
      </c>
      <c r="D33" s="46" t="e">
        <f>(C33/B33)-1</f>
        <v>#DIV/0!</v>
      </c>
    </row>
    <row r="34" spans="1:6">
      <c r="A34" s="5"/>
      <c r="B34" s="5"/>
      <c r="C34" s="5"/>
      <c r="D34" s="5"/>
      <c r="E34" s="5"/>
      <c r="F34" s="5"/>
    </row>
    <row r="36" spans="1:6">
      <c r="A36" s="3" t="s">
        <v>412</v>
      </c>
    </row>
    <row r="37" spans="1:6">
      <c r="A37" s="3" t="s">
        <v>1</v>
      </c>
    </row>
    <row r="38" spans="1:6">
      <c r="A38" s="3" t="s">
        <v>2</v>
      </c>
    </row>
    <row r="39" spans="1:6">
      <c r="A39" s="3" t="s">
        <v>436</v>
      </c>
    </row>
    <row r="40" spans="1:6">
      <c r="A40" s="45"/>
    </row>
    <row r="42" spans="1:6">
      <c r="A42" s="3" t="s">
        <v>282</v>
      </c>
    </row>
    <row r="43" spans="1:6">
      <c r="A43" s="3" t="s">
        <v>315</v>
      </c>
    </row>
    <row r="46" spans="1:6">
      <c r="A46" s="3" t="s">
        <v>3</v>
      </c>
      <c r="E46" s="3" t="s">
        <v>4</v>
      </c>
    </row>
    <row r="47" spans="1:6">
      <c r="A47" s="3" t="s">
        <v>5</v>
      </c>
      <c r="E47" s="3" t="s">
        <v>6</v>
      </c>
    </row>
    <row r="48" spans="1:6">
      <c r="E48" s="3" t="s">
        <v>7</v>
      </c>
    </row>
  </sheetData>
  <mergeCells count="8">
    <mergeCell ref="B25:C25"/>
    <mergeCell ref="B26:C26"/>
    <mergeCell ref="B6:G6"/>
    <mergeCell ref="B12:G12"/>
    <mergeCell ref="B14:G14"/>
    <mergeCell ref="B23:C23"/>
    <mergeCell ref="B24:C24"/>
    <mergeCell ref="B22:C22"/>
  </mergeCells>
  <pageMargins left="0.78740157499999996" right="0.78740157499999996" top="0.984251969" bottom="0.984251969" header="0.4921259845" footer="0.4921259845"/>
  <pageSetup paperSize="9" scale="72" orientation="portrait" horizontalDpi="300" verticalDpi="300" r:id="rId1"/>
  <headerFooter alignWithMargins="0">
    <oddHeader>Seite &amp;P&amp;R&amp;A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2:Q19"/>
  <sheetViews>
    <sheetView zoomScaleNormal="100" workbookViewId="0">
      <selection activeCell="J25" sqref="J25"/>
    </sheetView>
  </sheetViews>
  <sheetFormatPr baseColWidth="10" defaultColWidth="11.5703125" defaultRowHeight="15"/>
  <cols>
    <col min="1" max="1" width="43.42578125" style="18" customWidth="1"/>
    <col min="2" max="2" width="14" style="18" bestFit="1" customWidth="1"/>
    <col min="3" max="3" width="13.42578125" style="597" customWidth="1"/>
    <col min="4" max="6" width="11.5703125" style="597"/>
    <col min="7" max="7" width="18.7109375" style="597" bestFit="1" customWidth="1"/>
    <col min="8" max="17" width="11.5703125" style="597"/>
    <col min="18" max="16384" width="11.5703125" style="18"/>
  </cols>
  <sheetData>
    <row r="2" spans="1:10" ht="15.75">
      <c r="A2" s="676" t="s">
        <v>98</v>
      </c>
      <c r="B2" s="676"/>
      <c r="C2" s="676"/>
      <c r="D2" s="676"/>
    </row>
    <row r="5" spans="1:10" ht="15.75" thickBot="1">
      <c r="A5" s="39" t="s">
        <v>99</v>
      </c>
      <c r="B5" s="598">
        <f>Deckblatt!B23</f>
        <v>0</v>
      </c>
    </row>
    <row r="6" spans="1:10">
      <c r="A6" s="39" t="s">
        <v>100</v>
      </c>
      <c r="B6" s="598">
        <f>Deckblatt!B24</f>
        <v>0</v>
      </c>
      <c r="G6" s="98"/>
      <c r="H6" s="111" t="s">
        <v>83</v>
      </c>
      <c r="I6" s="111" t="s">
        <v>78</v>
      </c>
      <c r="J6" s="334" t="s">
        <v>387</v>
      </c>
    </row>
    <row r="7" spans="1:10" ht="15.75" thickBot="1">
      <c r="A7" s="39" t="s">
        <v>101</v>
      </c>
      <c r="B7" s="598">
        <f>Deckblatt!B25</f>
        <v>0</v>
      </c>
      <c r="G7" s="98"/>
      <c r="H7" s="116" t="s">
        <v>273</v>
      </c>
      <c r="I7" s="116" t="s">
        <v>273</v>
      </c>
      <c r="J7" s="369" t="s">
        <v>273</v>
      </c>
    </row>
    <row r="8" spans="1:10">
      <c r="G8" s="120" t="s">
        <v>375</v>
      </c>
      <c r="H8" s="335">
        <f>'Prospektive Kinderzahl'!B54</f>
        <v>1.3688606749081189</v>
      </c>
      <c r="I8" s="335">
        <f>'Prospektive Kinderzahl'!E54</f>
        <v>1.5559540889526542</v>
      </c>
      <c r="J8" s="335">
        <f>'Prospektive Kinderzahl'!H54</f>
        <v>0.96625459405278979</v>
      </c>
    </row>
    <row r="9" spans="1:10">
      <c r="A9" s="599" t="s">
        <v>386</v>
      </c>
      <c r="C9" s="600" t="e">
        <f>H12</f>
        <v>#DIV/0!</v>
      </c>
      <c r="D9" s="601"/>
      <c r="E9" s="601"/>
      <c r="F9" s="601"/>
      <c r="G9" s="120" t="s">
        <v>388</v>
      </c>
      <c r="H9" s="335">
        <f>B5/6*H8</f>
        <v>0</v>
      </c>
      <c r="I9" s="335">
        <f>B6/14*I8</f>
        <v>0</v>
      </c>
      <c r="J9" s="335">
        <f>B7/22*J8</f>
        <v>0</v>
      </c>
    </row>
    <row r="10" spans="1:10">
      <c r="A10" s="18" t="s">
        <v>102</v>
      </c>
      <c r="C10" s="602">
        <f>Entgeltberechnung!G7</f>
        <v>0</v>
      </c>
      <c r="G10" s="120" t="s">
        <v>389</v>
      </c>
      <c r="H10" s="335">
        <f>H9*0.98</f>
        <v>0</v>
      </c>
      <c r="I10" s="335">
        <f t="shared" ref="I10:J10" si="0">I9*0.98</f>
        <v>0</v>
      </c>
      <c r="J10" s="335">
        <f t="shared" si="0"/>
        <v>0</v>
      </c>
    </row>
    <row r="11" spans="1:10">
      <c r="A11" s="18" t="s">
        <v>103</v>
      </c>
      <c r="C11" s="602">
        <f>Entgeltberechnung!G33</f>
        <v>0</v>
      </c>
      <c r="G11" s="120" t="s">
        <v>390</v>
      </c>
      <c r="H11" s="683" t="e">
        <f>Stellenplan!V37</f>
        <v>#DIV/0!</v>
      </c>
      <c r="I11" s="684"/>
      <c r="J11" s="685"/>
    </row>
    <row r="12" spans="1:10">
      <c r="A12" s="18" t="s">
        <v>104</v>
      </c>
      <c r="C12" s="602">
        <f>Entgeltberechnung!G30</f>
        <v>0</v>
      </c>
      <c r="G12" s="120" t="s">
        <v>391</v>
      </c>
      <c r="H12" s="683" t="e">
        <f>(H10+I10+J10)*H11</f>
        <v>#DIV/0!</v>
      </c>
      <c r="I12" s="684"/>
      <c r="J12" s="685"/>
    </row>
    <row r="13" spans="1:10" ht="45">
      <c r="A13" s="603" t="s">
        <v>105</v>
      </c>
      <c r="C13" s="602">
        <v>0</v>
      </c>
      <c r="G13" s="18"/>
      <c r="H13" s="18"/>
      <c r="I13" s="18"/>
      <c r="J13" s="18"/>
    </row>
    <row r="14" spans="1:10">
      <c r="A14" s="39" t="s">
        <v>106</v>
      </c>
      <c r="C14" s="602">
        <v>0</v>
      </c>
      <c r="G14" s="18"/>
      <c r="H14" s="18"/>
      <c r="I14" s="18"/>
      <c r="J14" s="18"/>
    </row>
    <row r="15" spans="1:10">
      <c r="A15" s="18" t="s">
        <v>107</v>
      </c>
      <c r="C15" s="602">
        <v>0</v>
      </c>
      <c r="G15" s="18"/>
      <c r="H15" s="18"/>
      <c r="I15" s="18"/>
      <c r="J15" s="18"/>
    </row>
    <row r="16" spans="1:10">
      <c r="G16" s="18"/>
      <c r="H16" s="18"/>
      <c r="I16" s="18"/>
      <c r="J16" s="18"/>
    </row>
    <row r="17" spans="2:10">
      <c r="B17" s="604">
        <v>5.7500000000000002E-2</v>
      </c>
      <c r="C17" s="605" t="e">
        <f>(SUM(C9:C15))*B17</f>
        <v>#DIV/0!</v>
      </c>
      <c r="D17" s="606" t="s">
        <v>108</v>
      </c>
      <c r="G17" s="18"/>
      <c r="H17" s="18"/>
      <c r="I17" s="18"/>
      <c r="J17" s="18"/>
    </row>
    <row r="18" spans="2:10">
      <c r="G18" s="18"/>
      <c r="H18" s="18"/>
      <c r="I18" s="18"/>
      <c r="J18" s="18"/>
    </row>
    <row r="19" spans="2:10">
      <c r="G19" s="18"/>
      <c r="H19" s="18"/>
      <c r="I19" s="18"/>
      <c r="J19" s="18"/>
    </row>
  </sheetData>
  <mergeCells count="3">
    <mergeCell ref="A2:D2"/>
    <mergeCell ref="H11:J11"/>
    <mergeCell ref="H12:J12"/>
  </mergeCells>
  <pageMargins left="0.7" right="0.7" top="0.78740157499999996" bottom="0.78740157499999996" header="0.3" footer="0.3"/>
  <pageSetup paperSize="9" scale="90" orientation="portrait" r:id="rId1"/>
  <headerFooter>
    <oddHeader>&amp;LAnlage 3g -zum Landesrahmenvertrag gemäß § 24 Abs. 5 KiföG M-V 
Pauschale für Verwaltungskosten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2:O37"/>
  <sheetViews>
    <sheetView zoomScaleNormal="100" workbookViewId="0">
      <selection activeCell="D31" sqref="D31"/>
    </sheetView>
  </sheetViews>
  <sheetFormatPr baseColWidth="10" defaultColWidth="11.42578125" defaultRowHeight="15"/>
  <cols>
    <col min="1" max="2" width="11.42578125" style="6"/>
    <col min="3" max="3" width="13.5703125" style="6" customWidth="1"/>
    <col min="4" max="4" width="47.7109375" style="6" customWidth="1"/>
    <col min="5" max="5" width="16.42578125" style="6" bestFit="1" customWidth="1"/>
    <col min="6" max="6" width="11.42578125" style="6"/>
    <col min="7" max="7" width="14.140625" style="6" bestFit="1" customWidth="1"/>
    <col min="8" max="16384" width="11.42578125" style="6"/>
  </cols>
  <sheetData>
    <row r="2" spans="1:12" ht="15.75">
      <c r="A2" s="625" t="s">
        <v>109</v>
      </c>
      <c r="B2" s="626"/>
      <c r="C2" s="626"/>
      <c r="D2" s="491"/>
    </row>
    <row r="4" spans="1:12" ht="15.75">
      <c r="A4" s="7" t="s">
        <v>110</v>
      </c>
    </row>
    <row r="5" spans="1:12" ht="15.75">
      <c r="A5" s="7" t="s">
        <v>111</v>
      </c>
    </row>
    <row r="8" spans="1:12" ht="15.75">
      <c r="A8" s="8" t="s">
        <v>112</v>
      </c>
    </row>
    <row r="9" spans="1:12" ht="15.75">
      <c r="A9" s="8"/>
    </row>
    <row r="10" spans="1:12" ht="15.75">
      <c r="A10" s="7" t="s">
        <v>113</v>
      </c>
      <c r="E10" s="686"/>
      <c r="F10" s="687"/>
      <c r="G10" s="687"/>
      <c r="H10" s="687"/>
      <c r="I10" s="687"/>
      <c r="J10" s="687"/>
      <c r="K10" s="687"/>
      <c r="L10" s="688"/>
    </row>
    <row r="11" spans="1:12" ht="15.75">
      <c r="A11" s="7" t="s">
        <v>114</v>
      </c>
      <c r="E11" s="686"/>
      <c r="F11" s="687"/>
      <c r="G11" s="687"/>
      <c r="H11" s="687"/>
      <c r="I11" s="687"/>
      <c r="J11" s="687"/>
      <c r="K11" s="687"/>
      <c r="L11" s="688"/>
    </row>
    <row r="12" spans="1:12" ht="15.75">
      <c r="A12" s="7" t="s">
        <v>115</v>
      </c>
      <c r="E12" s="686"/>
      <c r="F12" s="687"/>
      <c r="G12" s="687"/>
      <c r="H12" s="687"/>
      <c r="I12" s="687"/>
      <c r="J12" s="687"/>
      <c r="K12" s="687"/>
      <c r="L12" s="688"/>
    </row>
    <row r="13" spans="1:12" ht="15.75">
      <c r="A13" s="7" t="s">
        <v>116</v>
      </c>
      <c r="E13" s="686"/>
      <c r="F13" s="687"/>
      <c r="G13" s="687"/>
      <c r="H13" s="687"/>
      <c r="I13" s="687"/>
      <c r="J13" s="687"/>
      <c r="K13" s="687"/>
      <c r="L13" s="688"/>
    </row>
    <row r="14" spans="1:12">
      <c r="A14" s="7"/>
    </row>
    <row r="15" spans="1:12" ht="15.75">
      <c r="A15" s="8" t="s">
        <v>117</v>
      </c>
    </row>
    <row r="16" spans="1:12" ht="15.75">
      <c r="A16" s="8"/>
      <c r="E16" s="6" t="s">
        <v>118</v>
      </c>
      <c r="G16" s="6" t="s">
        <v>119</v>
      </c>
    </row>
    <row r="17" spans="1:12" ht="15.75">
      <c r="A17" s="7" t="s">
        <v>120</v>
      </c>
      <c r="E17" s="486"/>
      <c r="G17" s="486"/>
    </row>
    <row r="18" spans="1:12" ht="15.75">
      <c r="A18" s="7" t="s">
        <v>121</v>
      </c>
      <c r="E18" s="486"/>
    </row>
    <row r="19" spans="1:12" ht="15.75">
      <c r="A19" s="7" t="s">
        <v>122</v>
      </c>
      <c r="E19" s="486"/>
      <c r="H19" s="486" t="e">
        <f>E19/E18</f>
        <v>#DIV/0!</v>
      </c>
      <c r="I19" s="6" t="s">
        <v>123</v>
      </c>
    </row>
    <row r="21" spans="1:12" ht="15.75">
      <c r="A21" s="7" t="s">
        <v>124</v>
      </c>
      <c r="E21" s="486"/>
      <c r="H21" s="486" t="e">
        <f>E21/E18</f>
        <v>#DIV/0!</v>
      </c>
      <c r="I21" s="7" t="s">
        <v>125</v>
      </c>
    </row>
    <row r="22" spans="1:12" ht="15.75">
      <c r="A22" s="7" t="s">
        <v>126</v>
      </c>
      <c r="E22" s="486"/>
      <c r="H22" s="486" t="e">
        <f>E22/E18</f>
        <v>#DIV/0!</v>
      </c>
      <c r="I22" s="7" t="s">
        <v>127</v>
      </c>
    </row>
    <row r="24" spans="1:12" ht="15.75">
      <c r="A24" s="8"/>
    </row>
    <row r="25" spans="1:12" ht="15.75">
      <c r="A25" s="8" t="s">
        <v>128</v>
      </c>
    </row>
    <row r="26" spans="1:12" ht="15.75">
      <c r="A26" s="8"/>
    </row>
    <row r="27" spans="1:12" ht="15.75">
      <c r="A27" s="7" t="s">
        <v>129</v>
      </c>
      <c r="G27" s="9"/>
    </row>
    <row r="28" spans="1:12" ht="15.75">
      <c r="A28" s="7" t="s">
        <v>130</v>
      </c>
    </row>
    <row r="29" spans="1:12" ht="15.75">
      <c r="A29" s="7" t="s">
        <v>131</v>
      </c>
    </row>
    <row r="30" spans="1:12" ht="27" customHeight="1">
      <c r="A30" s="7" t="s">
        <v>132</v>
      </c>
      <c r="E30" s="488"/>
      <c r="F30" s="489"/>
      <c r="H30" s="488"/>
      <c r="I30" s="490"/>
      <c r="J30" s="490"/>
      <c r="K30" s="490"/>
      <c r="L30" s="489"/>
    </row>
    <row r="31" spans="1:12">
      <c r="A31" s="7"/>
      <c r="E31" s="6" t="s">
        <v>133</v>
      </c>
      <c r="H31" s="6" t="s">
        <v>134</v>
      </c>
    </row>
    <row r="32" spans="1:12">
      <c r="A32" s="7"/>
    </row>
    <row r="33" spans="1:15" ht="15.75">
      <c r="A33" s="8" t="s">
        <v>135</v>
      </c>
    </row>
    <row r="34" spans="1:15" ht="15.75">
      <c r="A34" s="7" t="s">
        <v>136</v>
      </c>
    </row>
    <row r="35" spans="1:15" ht="15.75">
      <c r="A35" s="7" t="s">
        <v>137</v>
      </c>
      <c r="E35" s="10"/>
    </row>
    <row r="37" spans="1: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</sheetData>
  <mergeCells count="4">
    <mergeCell ref="E10:L10"/>
    <mergeCell ref="E11:L11"/>
    <mergeCell ref="E12:L12"/>
    <mergeCell ref="E13:L13"/>
  </mergeCells>
  <pageMargins left="0.7" right="0.7" top="0.78740157499999996" bottom="0.78740157499999996" header="0.3" footer="0.3"/>
  <pageSetup paperSize="9" scale="65" orientation="landscape"/>
  <headerFooter>
    <oddHeader>&amp;LAnlage 4 zum Landesrahmenvertrag gemäß § 24 Abs. 5 KiföG M-V 
Nachweisführung zu Krankentagen</oddHeader>
  </headerFooter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N70"/>
  <sheetViews>
    <sheetView zoomScaleNormal="100" workbookViewId="0">
      <selection activeCell="G5" sqref="G5"/>
    </sheetView>
  </sheetViews>
  <sheetFormatPr baseColWidth="10" defaultColWidth="11.5703125" defaultRowHeight="15"/>
  <cols>
    <col min="1" max="1" width="11.5703125" style="9"/>
    <col min="2" max="3" width="11.5703125" style="6"/>
    <col min="4" max="4" width="12.5703125" style="6" bestFit="1" customWidth="1"/>
    <col min="5" max="6" width="11.5703125" style="6"/>
    <col min="7" max="7" width="13" style="6" customWidth="1"/>
    <col min="8" max="8" width="11.5703125" style="6"/>
    <col min="9" max="9" width="12.42578125" style="6" customWidth="1"/>
    <col min="10" max="16384" width="11.5703125" style="6"/>
  </cols>
  <sheetData>
    <row r="1" spans="1:14">
      <c r="A1" s="563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.75">
      <c r="A2" s="625" t="s">
        <v>138</v>
      </c>
      <c r="B2" s="626"/>
      <c r="C2" s="626"/>
      <c r="D2" s="626"/>
      <c r="E2" s="626"/>
      <c r="F2" s="18"/>
      <c r="G2" s="18"/>
      <c r="H2" s="18"/>
      <c r="I2" s="18"/>
      <c r="J2" s="18"/>
      <c r="K2" s="18"/>
      <c r="L2" s="18"/>
      <c r="M2" s="18"/>
      <c r="N2" s="18"/>
    </row>
    <row r="3" spans="1:14">
      <c r="A3" s="56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563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>
      <c r="A5" s="575" t="s">
        <v>112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575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565" t="s">
        <v>450</v>
      </c>
      <c r="B7" s="18"/>
      <c r="C7" s="18"/>
      <c r="D7" s="18"/>
      <c r="E7" s="677"/>
      <c r="F7" s="689"/>
      <c r="G7" s="689"/>
      <c r="H7" s="689"/>
      <c r="I7" s="689"/>
      <c r="J7" s="689"/>
      <c r="K7" s="689"/>
      <c r="L7" s="678"/>
      <c r="M7" s="18"/>
      <c r="N7" s="18"/>
    </row>
    <row r="8" spans="1:14">
      <c r="A8" s="565" t="s">
        <v>451</v>
      </c>
      <c r="B8" s="18"/>
      <c r="C8" s="18"/>
      <c r="D8" s="18"/>
      <c r="E8" s="677"/>
      <c r="F8" s="689"/>
      <c r="G8" s="689"/>
      <c r="H8" s="689"/>
      <c r="I8" s="689"/>
      <c r="J8" s="689"/>
      <c r="K8" s="689"/>
      <c r="L8" s="678"/>
      <c r="M8" s="18"/>
      <c r="N8" s="18"/>
    </row>
    <row r="9" spans="1:14">
      <c r="A9" s="565" t="s">
        <v>452</v>
      </c>
      <c r="B9" s="18"/>
      <c r="C9" s="18"/>
      <c r="D9" s="18"/>
      <c r="E9" s="677"/>
      <c r="F9" s="689"/>
      <c r="G9" s="689"/>
      <c r="H9" s="689"/>
      <c r="I9" s="689"/>
      <c r="J9" s="689"/>
      <c r="K9" s="689"/>
      <c r="L9" s="678"/>
      <c r="M9" s="18"/>
      <c r="N9" s="18"/>
    </row>
    <row r="10" spans="1:14">
      <c r="A10" s="565" t="s">
        <v>453</v>
      </c>
      <c r="B10" s="18"/>
      <c r="C10" s="18"/>
      <c r="D10" s="18"/>
      <c r="E10" s="677"/>
      <c r="F10" s="689"/>
      <c r="G10" s="689"/>
      <c r="H10" s="689"/>
      <c r="I10" s="689"/>
      <c r="J10" s="689"/>
      <c r="K10" s="689"/>
      <c r="L10" s="678"/>
      <c r="M10" s="18"/>
      <c r="N10" s="18"/>
    </row>
    <row r="11" spans="1:14">
      <c r="A11" s="565"/>
      <c r="B11" s="18"/>
      <c r="C11" s="18"/>
      <c r="D11" s="18"/>
      <c r="E11" s="564"/>
      <c r="F11" s="564"/>
      <c r="G11" s="564"/>
      <c r="H11" s="564"/>
      <c r="I11" s="564"/>
      <c r="J11" s="564"/>
      <c r="K11" s="564"/>
      <c r="L11" s="564"/>
      <c r="M11" s="18"/>
      <c r="N11" s="18"/>
    </row>
    <row r="12" spans="1:14">
      <c r="A12" s="575" t="s">
        <v>117</v>
      </c>
      <c r="B12" s="18"/>
      <c r="C12" s="18"/>
      <c r="D12" s="18"/>
      <c r="E12" s="564"/>
      <c r="F12" s="564"/>
      <c r="G12" s="564"/>
      <c r="H12" s="564"/>
      <c r="I12" s="564"/>
      <c r="J12" s="564"/>
      <c r="K12" s="564"/>
      <c r="L12" s="564"/>
      <c r="M12" s="18"/>
      <c r="N12" s="18"/>
    </row>
    <row r="13" spans="1:14">
      <c r="A13" s="565"/>
      <c r="B13" s="18"/>
      <c r="C13" s="18"/>
      <c r="D13" s="18"/>
      <c r="E13" s="564"/>
      <c r="F13" s="564"/>
      <c r="G13" s="564"/>
      <c r="H13" s="564"/>
      <c r="I13" s="564"/>
      <c r="J13" s="564"/>
      <c r="K13" s="564"/>
      <c r="L13" s="564"/>
      <c r="M13" s="18"/>
      <c r="N13" s="18"/>
    </row>
    <row r="14" spans="1:14" ht="45">
      <c r="A14" s="565" t="s">
        <v>139</v>
      </c>
      <c r="B14" s="18"/>
      <c r="C14" s="18"/>
      <c r="D14" s="18"/>
      <c r="E14" s="566" t="s">
        <v>140</v>
      </c>
      <c r="F14" s="564"/>
      <c r="G14" s="566" t="s">
        <v>141</v>
      </c>
      <c r="H14" s="18"/>
      <c r="I14" s="18"/>
      <c r="J14" s="18"/>
      <c r="K14" s="18"/>
      <c r="L14" s="18"/>
      <c r="M14" s="18"/>
      <c r="N14" s="18"/>
    </row>
    <row r="15" spans="1:14">
      <c r="A15" s="563"/>
      <c r="B15" s="18"/>
      <c r="C15" s="18"/>
      <c r="D15" s="18"/>
      <c r="E15" s="484"/>
      <c r="F15" s="18"/>
      <c r="G15" s="484"/>
      <c r="H15" s="18"/>
      <c r="I15" s="18"/>
      <c r="J15" s="18"/>
      <c r="K15" s="18"/>
      <c r="L15" s="18"/>
      <c r="M15" s="18"/>
      <c r="N15" s="18"/>
    </row>
    <row r="16" spans="1:14">
      <c r="A16" s="56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>
      <c r="A17" s="565" t="s">
        <v>142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>
      <c r="A18" s="563"/>
      <c r="B18" s="18"/>
      <c r="C18" s="18"/>
      <c r="D18" s="18"/>
      <c r="E18" s="564" t="s">
        <v>86</v>
      </c>
      <c r="F18" s="564"/>
      <c r="G18" s="564" t="s">
        <v>87</v>
      </c>
      <c r="H18" s="18"/>
      <c r="I18" s="18" t="s">
        <v>143</v>
      </c>
      <c r="J18" s="18"/>
      <c r="K18" s="18"/>
      <c r="L18" s="18"/>
      <c r="M18" s="18"/>
      <c r="N18" s="18"/>
    </row>
    <row r="19" spans="1:14">
      <c r="A19" s="563"/>
      <c r="B19" s="18"/>
      <c r="C19" s="18"/>
      <c r="D19" s="18" t="s">
        <v>144</v>
      </c>
      <c r="E19" s="484"/>
      <c r="F19" s="18"/>
      <c r="G19" s="484"/>
      <c r="H19" s="18"/>
      <c r="I19" s="484">
        <v>10</v>
      </c>
      <c r="J19" s="18"/>
      <c r="K19" s="18"/>
      <c r="L19" s="18"/>
      <c r="M19" s="18"/>
      <c r="N19" s="18"/>
    </row>
    <row r="20" spans="1:14">
      <c r="A20" s="563"/>
      <c r="B20" s="18"/>
      <c r="C20" s="18"/>
      <c r="D20" s="18" t="s">
        <v>145</v>
      </c>
      <c r="E20" s="484"/>
      <c r="F20" s="18"/>
      <c r="G20" s="484"/>
      <c r="H20" s="18"/>
      <c r="I20" s="484">
        <v>10</v>
      </c>
      <c r="J20" s="18"/>
      <c r="K20" s="18"/>
      <c r="L20" s="18"/>
      <c r="M20" s="18"/>
      <c r="N20" s="18"/>
    </row>
    <row r="21" spans="1:14">
      <c r="A21" s="563"/>
      <c r="B21" s="18"/>
      <c r="C21" s="18"/>
      <c r="D21" s="18" t="s">
        <v>146</v>
      </c>
      <c r="E21" s="484"/>
      <c r="F21" s="18"/>
      <c r="G21" s="484"/>
      <c r="H21" s="18"/>
      <c r="I21" s="484">
        <v>10</v>
      </c>
      <c r="J21" s="18"/>
      <c r="K21" s="18"/>
      <c r="L21" s="18"/>
      <c r="M21" s="18"/>
      <c r="N21" s="18"/>
    </row>
    <row r="22" spans="1:14">
      <c r="A22" s="563"/>
      <c r="B22" s="18"/>
      <c r="C22" s="18"/>
      <c r="D22" s="18" t="s">
        <v>147</v>
      </c>
      <c r="E22" s="484"/>
      <c r="F22" s="18"/>
      <c r="G22" s="484"/>
      <c r="H22" s="18"/>
      <c r="I22" s="484">
        <v>10</v>
      </c>
      <c r="J22" s="18"/>
      <c r="K22" s="18"/>
      <c r="L22" s="18"/>
      <c r="M22" s="18"/>
      <c r="N22" s="18"/>
    </row>
    <row r="23" spans="1:14">
      <c r="A23" s="563"/>
      <c r="B23" s="18"/>
      <c r="C23" s="18"/>
      <c r="D23" s="18" t="s">
        <v>148</v>
      </c>
      <c r="E23" s="484"/>
      <c r="F23" s="18"/>
      <c r="G23" s="484"/>
      <c r="H23" s="18"/>
      <c r="I23" s="484">
        <v>10</v>
      </c>
      <c r="J23" s="18"/>
      <c r="K23" s="18"/>
      <c r="L23" s="18"/>
      <c r="M23" s="18"/>
      <c r="N23" s="18"/>
    </row>
    <row r="24" spans="1:14">
      <c r="A24" s="563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>
      <c r="A25" s="563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>
      <c r="A26" s="565" t="s">
        <v>449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>
      <c r="A27" s="56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>
      <c r="A28" s="565"/>
      <c r="B28" s="564" t="s">
        <v>133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>
      <c r="A29" s="563"/>
      <c r="B29" s="567"/>
      <c r="C29" s="18"/>
      <c r="D29" s="18" t="s">
        <v>149</v>
      </c>
      <c r="E29" s="18"/>
      <c r="F29" s="18"/>
      <c r="G29" s="484"/>
      <c r="H29" s="18"/>
      <c r="I29" s="484"/>
      <c r="J29" s="18"/>
      <c r="K29" s="484"/>
      <c r="L29" s="18"/>
      <c r="M29" s="18"/>
      <c r="N29" s="18"/>
    </row>
    <row r="30" spans="1:14" ht="51" customHeight="1">
      <c r="A30" s="563"/>
      <c r="B30" s="18"/>
      <c r="C30" s="18"/>
      <c r="D30" s="566" t="s">
        <v>150</v>
      </c>
      <c r="E30" s="566" t="s">
        <v>151</v>
      </c>
      <c r="F30" s="18"/>
      <c r="G30" s="566" t="s">
        <v>152</v>
      </c>
      <c r="H30" s="564"/>
      <c r="I30" s="566" t="s">
        <v>153</v>
      </c>
      <c r="J30" s="18"/>
      <c r="K30" s="566" t="s">
        <v>154</v>
      </c>
      <c r="L30" s="18"/>
      <c r="M30" s="18"/>
      <c r="N30" s="18"/>
    </row>
    <row r="31" spans="1:14">
      <c r="A31" s="563"/>
      <c r="B31" s="18"/>
      <c r="C31" s="18"/>
      <c r="D31" s="568"/>
      <c r="E31" s="568"/>
      <c r="F31" s="18"/>
      <c r="G31" s="484"/>
      <c r="H31" s="18"/>
      <c r="I31" s="484"/>
      <c r="J31" s="18"/>
      <c r="K31" s="484"/>
      <c r="L31" s="18"/>
      <c r="M31" s="18"/>
      <c r="N31" s="18"/>
    </row>
    <row r="32" spans="1:14">
      <c r="A32" s="563"/>
      <c r="B32" s="569"/>
      <c r="C32" s="18"/>
      <c r="D32" s="568"/>
      <c r="E32" s="568"/>
      <c r="F32" s="18"/>
      <c r="G32" s="484"/>
      <c r="H32" s="18"/>
      <c r="I32" s="484"/>
      <c r="J32" s="18"/>
      <c r="K32" s="484"/>
      <c r="L32" s="18"/>
      <c r="M32" s="18"/>
      <c r="N32" s="18"/>
    </row>
    <row r="33" spans="1:14">
      <c r="A33" s="563"/>
      <c r="B33" s="569"/>
      <c r="C33" s="18"/>
      <c r="D33" s="568"/>
      <c r="E33" s="568"/>
      <c r="F33" s="18"/>
      <c r="G33" s="484"/>
      <c r="H33" s="18"/>
      <c r="I33" s="484"/>
      <c r="J33" s="18"/>
      <c r="K33" s="484"/>
      <c r="L33" s="18"/>
      <c r="M33" s="18"/>
      <c r="N33" s="18"/>
    </row>
    <row r="34" spans="1:14">
      <c r="A34" s="563"/>
      <c r="B34" s="569"/>
      <c r="C34" s="18"/>
      <c r="D34" s="568"/>
      <c r="E34" s="568"/>
      <c r="F34" s="18"/>
      <c r="G34" s="484"/>
      <c r="H34" s="18"/>
      <c r="I34" s="484"/>
      <c r="J34" s="18"/>
      <c r="K34" s="484"/>
      <c r="L34" s="18"/>
      <c r="M34" s="18"/>
      <c r="N34" s="18"/>
    </row>
    <row r="35" spans="1:14">
      <c r="A35" s="563"/>
      <c r="B35" s="569"/>
      <c r="C35" s="18"/>
      <c r="D35" s="568"/>
      <c r="E35" s="568"/>
      <c r="F35" s="18"/>
      <c r="G35" s="484"/>
      <c r="H35" s="18"/>
      <c r="I35" s="484"/>
      <c r="J35" s="18"/>
      <c r="K35" s="484"/>
      <c r="L35" s="18"/>
      <c r="M35" s="18"/>
      <c r="N35" s="18"/>
    </row>
    <row r="36" spans="1:14">
      <c r="A36" s="563"/>
      <c r="B36" s="569"/>
      <c r="C36" s="18"/>
      <c r="D36" s="568"/>
      <c r="E36" s="568"/>
      <c r="F36" s="18"/>
      <c r="G36" s="484"/>
      <c r="H36" s="18"/>
      <c r="I36" s="484"/>
      <c r="J36" s="18"/>
      <c r="K36" s="484"/>
      <c r="L36" s="18"/>
      <c r="M36" s="18"/>
      <c r="N36" s="18"/>
    </row>
    <row r="37" spans="1:14">
      <c r="A37" s="563"/>
      <c r="B37" s="569"/>
      <c r="C37" s="18"/>
      <c r="D37" s="568"/>
      <c r="E37" s="568"/>
      <c r="F37" s="18"/>
      <c r="G37" s="484"/>
      <c r="H37" s="18"/>
      <c r="I37" s="484"/>
      <c r="J37" s="18"/>
      <c r="K37" s="484"/>
      <c r="L37" s="18"/>
      <c r="M37" s="18"/>
      <c r="N37" s="18"/>
    </row>
    <row r="38" spans="1:14">
      <c r="A38" s="563"/>
      <c r="B38" s="569"/>
      <c r="C38" s="18"/>
      <c r="D38" s="568"/>
      <c r="E38" s="568"/>
      <c r="F38" s="18"/>
      <c r="G38" s="484"/>
      <c r="H38" s="18"/>
      <c r="I38" s="484"/>
      <c r="J38" s="18"/>
      <c r="K38" s="484"/>
      <c r="L38" s="18"/>
      <c r="M38" s="18"/>
      <c r="N38" s="18"/>
    </row>
    <row r="39" spans="1:14">
      <c r="A39" s="563"/>
      <c r="B39" s="569"/>
      <c r="C39" s="18"/>
      <c r="D39" s="568"/>
      <c r="E39" s="568"/>
      <c r="F39" s="18"/>
      <c r="G39" s="484"/>
      <c r="H39" s="18"/>
      <c r="I39" s="484"/>
      <c r="J39" s="18"/>
      <c r="K39" s="484"/>
      <c r="L39" s="18"/>
      <c r="M39" s="18"/>
      <c r="N39" s="18"/>
    </row>
    <row r="40" spans="1:14">
      <c r="A40" s="563"/>
      <c r="B40" s="569"/>
      <c r="C40" s="18"/>
      <c r="D40" s="568"/>
      <c r="E40" s="568"/>
      <c r="F40" s="18"/>
      <c r="G40" s="484"/>
      <c r="H40" s="18"/>
      <c r="I40" s="484"/>
      <c r="J40" s="18"/>
      <c r="K40" s="484"/>
      <c r="L40" s="18"/>
      <c r="M40" s="18"/>
      <c r="N40" s="18"/>
    </row>
    <row r="41" spans="1:14">
      <c r="A41" s="563"/>
      <c r="B41" s="569"/>
      <c r="C41" s="18"/>
      <c r="D41" s="568"/>
      <c r="E41" s="568"/>
      <c r="F41" s="18"/>
      <c r="G41" s="484"/>
      <c r="H41" s="18"/>
      <c r="I41" s="484"/>
      <c r="J41" s="18"/>
      <c r="K41" s="484"/>
      <c r="L41" s="18"/>
      <c r="M41" s="18"/>
      <c r="N41" s="18"/>
    </row>
    <row r="42" spans="1:14">
      <c r="A42" s="563"/>
      <c r="B42" s="569"/>
      <c r="C42" s="18"/>
      <c r="D42" s="568"/>
      <c r="E42" s="568"/>
      <c r="F42" s="18"/>
      <c r="G42" s="484"/>
      <c r="H42" s="18"/>
      <c r="I42" s="484"/>
      <c r="J42" s="18"/>
      <c r="K42" s="484"/>
      <c r="L42" s="18"/>
      <c r="M42" s="18"/>
      <c r="N42" s="18"/>
    </row>
    <row r="43" spans="1:14">
      <c r="A43" s="563"/>
      <c r="B43" s="569"/>
      <c r="C43" s="18"/>
      <c r="D43" s="568"/>
      <c r="E43" s="568"/>
      <c r="F43" s="18"/>
      <c r="G43" s="484"/>
      <c r="H43" s="18"/>
      <c r="I43" s="484"/>
      <c r="J43" s="18"/>
      <c r="K43" s="484"/>
      <c r="L43" s="18"/>
      <c r="M43" s="18"/>
      <c r="N43" s="18"/>
    </row>
    <row r="44" spans="1:14">
      <c r="A44" s="563"/>
      <c r="B44" s="569"/>
      <c r="C44" s="18"/>
      <c r="D44" s="568"/>
      <c r="E44" s="568"/>
      <c r="F44" s="18"/>
      <c r="G44" s="484"/>
      <c r="H44" s="18"/>
      <c r="I44" s="484"/>
      <c r="J44" s="18"/>
      <c r="K44" s="484"/>
      <c r="L44" s="18"/>
      <c r="M44" s="18"/>
      <c r="N44" s="18"/>
    </row>
    <row r="45" spans="1:14">
      <c r="A45" s="563"/>
      <c r="B45" s="569"/>
      <c r="C45" s="18"/>
      <c r="D45" s="568"/>
      <c r="E45" s="568"/>
      <c r="F45" s="18"/>
      <c r="G45" s="484"/>
      <c r="H45" s="18"/>
      <c r="I45" s="484"/>
      <c r="J45" s="18"/>
      <c r="K45" s="484"/>
      <c r="L45" s="18"/>
      <c r="M45" s="18"/>
      <c r="N45" s="18"/>
    </row>
    <row r="46" spans="1:14">
      <c r="A46" s="563"/>
      <c r="B46" s="569"/>
      <c r="C46" s="18"/>
      <c r="D46" s="568"/>
      <c r="E46" s="568"/>
      <c r="F46" s="18"/>
      <c r="G46" s="484"/>
      <c r="H46" s="18"/>
      <c r="I46" s="484"/>
      <c r="J46" s="18"/>
      <c r="K46" s="484"/>
      <c r="L46" s="18"/>
      <c r="M46" s="18"/>
      <c r="N46" s="18"/>
    </row>
    <row r="47" spans="1:14">
      <c r="A47" s="563"/>
      <c r="B47" s="569"/>
      <c r="C47" s="18"/>
      <c r="D47" s="568"/>
      <c r="E47" s="568"/>
      <c r="F47" s="18"/>
      <c r="G47" s="484"/>
      <c r="H47" s="18"/>
      <c r="I47" s="484"/>
      <c r="J47" s="18"/>
      <c r="K47" s="484"/>
      <c r="L47" s="18"/>
      <c r="M47" s="18"/>
      <c r="N47" s="18"/>
    </row>
    <row r="48" spans="1:14">
      <c r="A48" s="563"/>
      <c r="B48" s="569"/>
      <c r="C48" s="18"/>
      <c r="D48" s="568"/>
      <c r="E48" s="568"/>
      <c r="F48" s="18"/>
      <c r="G48" s="484"/>
      <c r="H48" s="18"/>
      <c r="I48" s="484"/>
      <c r="J48" s="18"/>
      <c r="K48" s="484"/>
      <c r="L48" s="18"/>
      <c r="M48" s="18"/>
      <c r="N48" s="18"/>
    </row>
    <row r="49" spans="1:14">
      <c r="A49" s="563"/>
      <c r="B49" s="569"/>
      <c r="C49" s="18"/>
      <c r="D49" s="568"/>
      <c r="E49" s="568"/>
      <c r="F49" s="18"/>
      <c r="G49" s="484"/>
      <c r="H49" s="18"/>
      <c r="I49" s="484"/>
      <c r="J49" s="18"/>
      <c r="K49" s="484"/>
      <c r="L49" s="18"/>
      <c r="M49" s="18"/>
      <c r="N49" s="18"/>
    </row>
    <row r="50" spans="1:14">
      <c r="A50" s="563"/>
      <c r="B50" s="569"/>
      <c r="C50" s="18"/>
      <c r="D50" s="568"/>
      <c r="E50" s="568"/>
      <c r="F50" s="18"/>
      <c r="G50" s="484"/>
      <c r="H50" s="18"/>
      <c r="I50" s="484"/>
      <c r="J50" s="18"/>
      <c r="K50" s="484"/>
      <c r="L50" s="18"/>
      <c r="M50" s="18"/>
      <c r="N50" s="18"/>
    </row>
    <row r="51" spans="1:14">
      <c r="A51" s="563"/>
      <c r="B51" s="18"/>
      <c r="C51" s="18"/>
      <c r="D51" s="18"/>
      <c r="E51" s="570"/>
      <c r="F51" s="18"/>
      <c r="G51" s="18"/>
      <c r="H51" s="18"/>
      <c r="I51" s="18"/>
      <c r="J51" s="18"/>
      <c r="K51" s="18"/>
      <c r="L51" s="18"/>
      <c r="M51" s="18"/>
      <c r="N51" s="18"/>
    </row>
    <row r="52" spans="1:14">
      <c r="A52" s="563"/>
      <c r="B52" s="18"/>
      <c r="C52" s="18"/>
      <c r="D52" s="18"/>
      <c r="E52" s="18"/>
      <c r="F52" s="18"/>
      <c r="G52" s="485" t="e">
        <f>SUM(G31:G50)/G29/2</f>
        <v>#DIV/0!</v>
      </c>
      <c r="H52" s="571"/>
      <c r="I52" s="485" t="e">
        <f>SUM(I31:I50)/I29/2</f>
        <v>#DIV/0!</v>
      </c>
      <c r="J52" s="571"/>
      <c r="K52" s="485" t="e">
        <f>K51/$E$51</f>
        <v>#DIV/0!</v>
      </c>
      <c r="L52" s="18"/>
      <c r="M52" s="18"/>
      <c r="N52" s="18"/>
    </row>
    <row r="53" spans="1:14">
      <c r="A53" s="56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>
      <c r="A54" s="563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>
      <c r="A55" s="575" t="s">
        <v>128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>
      <c r="A56" s="575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>
      <c r="A57" s="565" t="s">
        <v>454</v>
      </c>
      <c r="B57" s="18"/>
      <c r="C57" s="18"/>
      <c r="D57" s="18"/>
      <c r="E57" s="18"/>
      <c r="F57" s="18"/>
      <c r="G57" s="563"/>
      <c r="H57" s="18"/>
      <c r="I57" s="18"/>
      <c r="J57" s="18"/>
      <c r="K57" s="18"/>
      <c r="L57" s="18"/>
      <c r="M57" s="18"/>
      <c r="N57" s="18"/>
    </row>
    <row r="58" spans="1:14">
      <c r="A58" s="565" t="s">
        <v>455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>
      <c r="A59" s="565" t="s">
        <v>456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>
      <c r="A60" s="565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ht="27" customHeight="1">
      <c r="A61" s="565" t="s">
        <v>457</v>
      </c>
      <c r="B61" s="18"/>
      <c r="C61" s="18"/>
      <c r="D61" s="18"/>
      <c r="E61" s="572"/>
      <c r="F61" s="573"/>
      <c r="G61" s="18"/>
      <c r="H61" s="572"/>
      <c r="I61" s="574"/>
      <c r="J61" s="574"/>
      <c r="K61" s="574"/>
      <c r="L61" s="573"/>
      <c r="M61" s="18"/>
      <c r="N61" s="18"/>
    </row>
    <row r="62" spans="1:14">
      <c r="A62" s="565"/>
      <c r="B62" s="18"/>
      <c r="C62" s="18"/>
      <c r="D62" s="18"/>
      <c r="E62" s="18" t="s">
        <v>133</v>
      </c>
      <c r="F62" s="18"/>
      <c r="G62" s="18"/>
      <c r="H62" s="18" t="s">
        <v>134</v>
      </c>
      <c r="I62" s="18"/>
      <c r="J62" s="18"/>
      <c r="K62" s="18"/>
      <c r="L62" s="18"/>
      <c r="M62" s="18"/>
      <c r="N62" s="18"/>
    </row>
    <row r="63" spans="1:14">
      <c r="A63" s="565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>
      <c r="A64" s="575" t="s">
        <v>135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>
      <c r="A65" s="565" t="s">
        <v>458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>
      <c r="A66" s="565" t="s">
        <v>459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>
      <c r="A68" s="563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>
      <c r="A69" s="56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>
      <c r="A70" s="56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</sheetData>
  <mergeCells count="4">
    <mergeCell ref="E7:L7"/>
    <mergeCell ref="E8:L8"/>
    <mergeCell ref="E9:L9"/>
    <mergeCell ref="E10:L10"/>
  </mergeCells>
  <pageMargins left="0.7" right="0.7" top="0.78740157499999996" bottom="0.78740157499999996" header="0.3" footer="0.3"/>
  <pageSetup paperSize="9" scale="93" orientation="landscape"/>
  <headerFooter>
    <oddHeader xml:space="preserve">&amp;LAnlage 5 zum Landesrahmenvertrag gemäß § 24 Abs. 5 KiföG M-V 
Nachweisführung tatsächliche Betreuungszeiten </oddHeader>
  </headerFooter>
  <rowBreaks count="2" manualBreakCount="2">
    <brk id="24" max="16383" man="1"/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16"/>
  <sheetViews>
    <sheetView workbookViewId="0">
      <selection activeCell="D5" sqref="D5"/>
    </sheetView>
  </sheetViews>
  <sheetFormatPr baseColWidth="10" defaultRowHeight="12.75"/>
  <cols>
    <col min="1" max="1" width="23.28515625" customWidth="1"/>
    <col min="2" max="4" width="10.7109375" customWidth="1"/>
    <col min="5" max="9" width="12.7109375" customWidth="1"/>
  </cols>
  <sheetData>
    <row r="1" spans="1:10" ht="15">
      <c r="A1" s="80"/>
      <c r="B1" s="696"/>
      <c r="C1" s="697"/>
      <c r="D1" s="3"/>
      <c r="E1" s="3"/>
      <c r="F1" s="3"/>
      <c r="G1" s="3"/>
      <c r="H1" s="3"/>
      <c r="I1" s="3"/>
      <c r="J1" s="3"/>
    </row>
    <row r="2" spans="1:10" ht="15.75">
      <c r="A2" s="624" t="s">
        <v>262</v>
      </c>
      <c r="B2" s="538"/>
      <c r="C2" s="52"/>
      <c r="D2" s="3"/>
      <c r="E2" s="3"/>
      <c r="F2" s="3"/>
      <c r="G2" s="3"/>
      <c r="H2" s="3"/>
      <c r="I2" s="3"/>
      <c r="J2" s="3"/>
    </row>
    <row r="3" spans="1:10" ht="15">
      <c r="A3" s="536"/>
      <c r="B3" s="538"/>
      <c r="C3" s="52"/>
      <c r="D3" s="3"/>
      <c r="E3" s="3"/>
      <c r="F3" s="3"/>
      <c r="G3" s="3"/>
      <c r="H3" s="3"/>
      <c r="I3" s="3"/>
      <c r="J3" s="3"/>
    </row>
    <row r="4" spans="1:10" ht="15">
      <c r="A4" s="535" t="s">
        <v>447</v>
      </c>
      <c r="B4" s="537"/>
      <c r="C4" s="3"/>
      <c r="D4" s="3"/>
      <c r="E4" s="3"/>
      <c r="F4" s="3"/>
      <c r="G4" s="3"/>
      <c r="H4" s="3"/>
      <c r="I4" s="3"/>
      <c r="J4" s="3"/>
    </row>
    <row r="5" spans="1:10" ht="45">
      <c r="A5" s="535" t="s">
        <v>448</v>
      </c>
      <c r="B5" s="537"/>
      <c r="C5" s="3"/>
      <c r="D5" s="3"/>
      <c r="E5" s="3"/>
      <c r="F5" s="3"/>
      <c r="G5" s="3"/>
      <c r="H5" s="3"/>
      <c r="I5" s="3"/>
      <c r="J5" s="3"/>
    </row>
    <row r="6" spans="1:10" ht="15">
      <c r="A6" s="535" t="s">
        <v>446</v>
      </c>
      <c r="B6" s="537"/>
      <c r="C6" s="3"/>
      <c r="D6" s="3"/>
      <c r="E6" s="3"/>
      <c r="F6" s="3"/>
      <c r="G6" s="3"/>
      <c r="H6" s="3"/>
      <c r="I6" s="3"/>
      <c r="J6" s="3"/>
    </row>
    <row r="7" spans="1:10" ht="15">
      <c r="A7" s="534"/>
      <c r="B7" s="537"/>
      <c r="C7" s="3"/>
      <c r="D7" s="3"/>
      <c r="E7" s="3"/>
      <c r="F7" s="3"/>
      <c r="G7" s="3"/>
      <c r="H7" s="3"/>
      <c r="I7" s="3"/>
      <c r="J7" s="3"/>
    </row>
    <row r="8" spans="1:10" ht="15.75" thickBo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5.75" thickBot="1">
      <c r="A9" s="698" t="s">
        <v>437</v>
      </c>
      <c r="B9" s="690" t="s">
        <v>263</v>
      </c>
      <c r="C9" s="700" t="s">
        <v>265</v>
      </c>
      <c r="D9" s="690" t="s">
        <v>264</v>
      </c>
      <c r="E9" s="692" t="s">
        <v>438</v>
      </c>
      <c r="F9" s="693"/>
      <c r="G9" s="694" t="s">
        <v>439</v>
      </c>
      <c r="H9" s="695"/>
      <c r="I9" s="554" t="s">
        <v>440</v>
      </c>
      <c r="J9" s="3"/>
    </row>
    <row r="10" spans="1:10" ht="45.75" thickBot="1">
      <c r="A10" s="699"/>
      <c r="B10" s="691"/>
      <c r="C10" s="701"/>
      <c r="D10" s="691"/>
      <c r="E10" s="555" t="s">
        <v>441</v>
      </c>
      <c r="F10" s="556" t="s">
        <v>442</v>
      </c>
      <c r="G10" s="557" t="s">
        <v>443</v>
      </c>
      <c r="H10" s="558" t="s">
        <v>444</v>
      </c>
      <c r="I10" s="559" t="s">
        <v>445</v>
      </c>
      <c r="J10" s="3"/>
    </row>
    <row r="11" spans="1:10" ht="15">
      <c r="A11" s="539" t="s">
        <v>10</v>
      </c>
      <c r="B11" s="540">
        <v>0</v>
      </c>
      <c r="C11" s="541">
        <v>0</v>
      </c>
      <c r="D11" s="541">
        <v>0</v>
      </c>
      <c r="E11" s="542">
        <f>B11+C11+D11</f>
        <v>0</v>
      </c>
      <c r="F11" s="543">
        <f>B11+C11</f>
        <v>0</v>
      </c>
      <c r="G11" s="560">
        <f>E11*17</f>
        <v>0</v>
      </c>
      <c r="H11" s="560">
        <f>F11*17</f>
        <v>0</v>
      </c>
      <c r="I11" s="544">
        <f>C11*17</f>
        <v>0</v>
      </c>
      <c r="J11" s="3"/>
    </row>
    <row r="12" spans="1:10" ht="15">
      <c r="A12" s="545" t="s">
        <v>80</v>
      </c>
      <c r="B12" s="546">
        <v>0</v>
      </c>
      <c r="C12" s="546">
        <v>0</v>
      </c>
      <c r="D12" s="546">
        <v>0</v>
      </c>
      <c r="E12" s="541">
        <f>B12+C12+D12</f>
        <v>0</v>
      </c>
      <c r="F12" s="547">
        <f>B12+C12</f>
        <v>0</v>
      </c>
      <c r="G12" s="561">
        <f>E12*17</f>
        <v>0</v>
      </c>
      <c r="H12" s="561">
        <f>F12*17</f>
        <v>0</v>
      </c>
      <c r="I12" s="548">
        <f>C12*17</f>
        <v>0</v>
      </c>
      <c r="J12" s="3"/>
    </row>
    <row r="13" spans="1:10" ht="15.75" thickBot="1">
      <c r="A13" s="549" t="s">
        <v>12</v>
      </c>
      <c r="B13" s="550"/>
      <c r="C13" s="550"/>
      <c r="D13" s="550"/>
      <c r="E13" s="551"/>
      <c r="F13" s="552"/>
      <c r="G13" s="562"/>
      <c r="H13" s="562"/>
      <c r="I13" s="553"/>
      <c r="J13" s="3"/>
    </row>
    <row r="14" spans="1:10" ht="1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7">
    <mergeCell ref="D9:D10"/>
    <mergeCell ref="E9:F9"/>
    <mergeCell ref="G9:H9"/>
    <mergeCell ref="B1:C1"/>
    <mergeCell ref="A9:A10"/>
    <mergeCell ref="B9:B10"/>
    <mergeCell ref="C9:C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P37"/>
  <sheetViews>
    <sheetView workbookViewId="0">
      <selection activeCell="A4" sqref="A4"/>
    </sheetView>
  </sheetViews>
  <sheetFormatPr baseColWidth="10" defaultRowHeight="15"/>
  <cols>
    <col min="1" max="1" width="27.5703125" style="3" customWidth="1"/>
    <col min="2" max="2" width="32.7109375" style="3" customWidth="1"/>
    <col min="3" max="6" width="14.28515625" style="3" customWidth="1"/>
    <col min="7" max="7" width="27" style="3" customWidth="1"/>
    <col min="8" max="11" width="11.5703125" style="3"/>
    <col min="12" max="12" width="14.85546875" style="3" bestFit="1" customWidth="1"/>
    <col min="13" max="16" width="11.5703125" style="3"/>
  </cols>
  <sheetData>
    <row r="2" spans="1:16" ht="18">
      <c r="A2" s="152" t="s">
        <v>425</v>
      </c>
      <c r="B2" s="152"/>
      <c r="C2" s="481"/>
      <c r="D2" s="482"/>
      <c r="E2" s="98"/>
      <c r="F2" s="98"/>
      <c r="G2" s="448" t="s">
        <v>407</v>
      </c>
      <c r="H2" s="449"/>
      <c r="I2" s="449"/>
      <c r="J2" s="450"/>
      <c r="K2" s="458"/>
      <c r="L2" s="458"/>
      <c r="M2" s="98"/>
      <c r="N2" s="98"/>
      <c r="O2" s="98"/>
    </row>
    <row r="3" spans="1:16" ht="18">
      <c r="A3" s="99"/>
      <c r="B3" s="99"/>
      <c r="C3" s="100"/>
      <c r="D3" s="101"/>
      <c r="E3" s="98"/>
      <c r="F3" s="98"/>
      <c r="G3" s="458"/>
      <c r="H3" s="458"/>
      <c r="I3" s="458"/>
      <c r="J3" s="458"/>
      <c r="K3" s="458"/>
      <c r="L3" s="458"/>
      <c r="M3" s="98"/>
      <c r="N3" s="98"/>
      <c r="O3" s="98"/>
    </row>
    <row r="4" spans="1:16" ht="15.75">
      <c r="A4" s="157" t="s">
        <v>434</v>
      </c>
      <c r="B4" s="157"/>
      <c r="C4" s="158"/>
      <c r="D4" s="158"/>
      <c r="E4" s="151"/>
      <c r="F4" s="151"/>
      <c r="G4" s="102"/>
      <c r="H4" s="103"/>
      <c r="I4" s="104"/>
      <c r="J4" s="104"/>
      <c r="K4" s="104"/>
      <c r="L4" s="105"/>
      <c r="M4" s="105"/>
      <c r="N4" s="104"/>
      <c r="O4" s="104"/>
      <c r="P4" s="89"/>
    </row>
    <row r="5" spans="1:16" ht="15.75" thickBot="1">
      <c r="A5" s="104"/>
      <c r="B5" s="104"/>
      <c r="C5" s="104"/>
      <c r="D5" s="104"/>
      <c r="E5" s="106"/>
      <c r="F5" s="106"/>
      <c r="G5" s="516"/>
      <c r="H5" s="132"/>
      <c r="I5" s="109"/>
      <c r="J5" s="109"/>
      <c r="K5" s="109"/>
      <c r="L5" s="132"/>
      <c r="M5" s="132"/>
      <c r="N5" s="109"/>
      <c r="O5" s="109"/>
      <c r="P5" s="89"/>
    </row>
    <row r="6" spans="1:16">
      <c r="A6" s="110"/>
      <c r="B6" s="110"/>
      <c r="C6" s="702" t="s">
        <v>431</v>
      </c>
      <c r="D6" s="703"/>
      <c r="E6" s="703"/>
      <c r="F6" s="704"/>
      <c r="G6" s="516"/>
      <c r="H6" s="514"/>
      <c r="I6" s="132"/>
      <c r="J6" s="132"/>
      <c r="K6" s="132"/>
      <c r="L6" s="514"/>
      <c r="M6" s="132"/>
      <c r="N6" s="132"/>
      <c r="O6" s="507"/>
    </row>
    <row r="7" spans="1:16" ht="15.75" thickBot="1">
      <c r="A7" s="104"/>
      <c r="B7" s="104"/>
      <c r="C7" s="705" t="s">
        <v>430</v>
      </c>
      <c r="D7" s="706"/>
      <c r="E7" s="706"/>
      <c r="F7" s="707"/>
      <c r="G7" s="508"/>
      <c r="H7" s="509"/>
      <c r="I7" s="508"/>
      <c r="J7" s="509"/>
      <c r="K7" s="508"/>
      <c r="L7" s="509"/>
      <c r="M7" s="508"/>
      <c r="N7" s="508"/>
      <c r="O7" s="508"/>
    </row>
    <row r="8" spans="1:16" ht="15.75" thickBot="1">
      <c r="A8" s="328"/>
      <c r="B8" s="528" t="s">
        <v>133</v>
      </c>
      <c r="C8" s="121" t="s">
        <v>426</v>
      </c>
      <c r="D8" s="121" t="s">
        <v>427</v>
      </c>
      <c r="E8" s="121" t="s">
        <v>428</v>
      </c>
      <c r="F8" s="300" t="s">
        <v>429</v>
      </c>
      <c r="G8" s="508"/>
      <c r="H8" s="508"/>
      <c r="I8" s="508"/>
      <c r="J8" s="508"/>
      <c r="K8" s="508"/>
      <c r="L8" s="508"/>
      <c r="M8" s="508"/>
      <c r="N8" s="508"/>
      <c r="O8" s="508"/>
    </row>
    <row r="9" spans="1:16">
      <c r="A9" s="529" t="s">
        <v>413</v>
      </c>
      <c r="B9" s="505" t="s">
        <v>414</v>
      </c>
      <c r="C9" s="139">
        <v>0</v>
      </c>
      <c r="D9" s="140">
        <v>0</v>
      </c>
      <c r="E9" s="140">
        <v>0</v>
      </c>
      <c r="F9" s="519">
        <v>0</v>
      </c>
      <c r="G9" s="508"/>
      <c r="H9" s="515"/>
      <c r="I9" s="515"/>
      <c r="J9" s="515"/>
      <c r="K9" s="508"/>
      <c r="L9" s="515"/>
      <c r="M9" s="515"/>
      <c r="N9" s="508"/>
      <c r="O9" s="509"/>
    </row>
    <row r="10" spans="1:16">
      <c r="A10" s="530" t="s">
        <v>415</v>
      </c>
      <c r="B10" s="505" t="s">
        <v>416</v>
      </c>
      <c r="C10" s="139"/>
      <c r="D10" s="140"/>
      <c r="E10" s="142"/>
      <c r="F10" s="520"/>
      <c r="G10" s="508"/>
      <c r="H10" s="515"/>
      <c r="I10" s="515"/>
      <c r="J10" s="515"/>
      <c r="K10" s="508"/>
      <c r="L10" s="515"/>
      <c r="M10" s="515"/>
      <c r="N10" s="508"/>
      <c r="O10" s="509"/>
    </row>
    <row r="11" spans="1:16">
      <c r="A11" s="530" t="s">
        <v>417</v>
      </c>
      <c r="B11" s="505" t="s">
        <v>418</v>
      </c>
      <c r="C11" s="139"/>
      <c r="D11" s="140"/>
      <c r="E11" s="142"/>
      <c r="F11" s="520"/>
      <c r="G11" s="508"/>
      <c r="H11" s="515"/>
      <c r="I11" s="515"/>
      <c r="J11" s="515"/>
      <c r="K11" s="508"/>
      <c r="L11" s="515"/>
      <c r="M11" s="515"/>
      <c r="N11" s="508"/>
      <c r="O11" s="509"/>
    </row>
    <row r="12" spans="1:16">
      <c r="A12" s="530" t="s">
        <v>419</v>
      </c>
      <c r="B12" s="505" t="s">
        <v>420</v>
      </c>
      <c r="C12" s="139"/>
      <c r="D12" s="140"/>
      <c r="E12" s="142"/>
      <c r="F12" s="520"/>
      <c r="G12" s="508"/>
      <c r="H12" s="515"/>
      <c r="I12" s="515"/>
      <c r="J12" s="515"/>
      <c r="K12" s="508"/>
      <c r="L12" s="515"/>
      <c r="M12" s="515"/>
      <c r="N12" s="508"/>
      <c r="O12" s="509"/>
    </row>
    <row r="13" spans="1:16">
      <c r="A13" s="530" t="s">
        <v>421</v>
      </c>
      <c r="B13" s="505" t="s">
        <v>422</v>
      </c>
      <c r="C13" s="139"/>
      <c r="D13" s="140"/>
      <c r="E13" s="142"/>
      <c r="F13" s="520"/>
      <c r="G13" s="508"/>
      <c r="H13" s="515"/>
      <c r="I13" s="515"/>
      <c r="J13" s="515"/>
      <c r="K13" s="508"/>
      <c r="L13" s="515"/>
      <c r="M13" s="515"/>
      <c r="N13" s="508"/>
      <c r="O13" s="509"/>
    </row>
    <row r="14" spans="1:16">
      <c r="A14" s="530" t="s">
        <v>423</v>
      </c>
      <c r="B14" s="505" t="s">
        <v>424</v>
      </c>
      <c r="C14" s="139"/>
      <c r="D14" s="140"/>
      <c r="E14" s="142"/>
      <c r="F14" s="520"/>
      <c r="G14" s="508"/>
      <c r="H14" s="515"/>
      <c r="I14" s="515"/>
      <c r="J14" s="515"/>
      <c r="K14" s="508"/>
      <c r="L14" s="515"/>
      <c r="M14" s="515"/>
      <c r="N14" s="508"/>
      <c r="O14" s="509"/>
    </row>
    <row r="15" spans="1:16">
      <c r="A15" s="530"/>
      <c r="B15" s="505"/>
      <c r="C15" s="139"/>
      <c r="D15" s="140"/>
      <c r="E15" s="142"/>
      <c r="F15" s="520"/>
      <c r="G15" s="508"/>
      <c r="H15" s="515"/>
      <c r="I15" s="515"/>
      <c r="J15" s="515"/>
      <c r="K15" s="508"/>
      <c r="L15" s="515"/>
      <c r="M15" s="515"/>
      <c r="N15" s="508"/>
      <c r="O15" s="509"/>
    </row>
    <row r="16" spans="1:16">
      <c r="A16" s="530"/>
      <c r="B16" s="505"/>
      <c r="C16" s="139"/>
      <c r="D16" s="140"/>
      <c r="E16" s="142"/>
      <c r="F16" s="520"/>
      <c r="G16" s="508"/>
      <c r="H16" s="515"/>
      <c r="I16" s="515"/>
      <c r="J16" s="515"/>
      <c r="K16" s="508"/>
      <c r="L16" s="515"/>
      <c r="M16" s="515"/>
      <c r="N16" s="508"/>
      <c r="O16" s="509"/>
    </row>
    <row r="17" spans="1:15">
      <c r="A17" s="530"/>
      <c r="B17" s="505"/>
      <c r="C17" s="139"/>
      <c r="D17" s="140"/>
      <c r="E17" s="142"/>
      <c r="F17" s="520"/>
      <c r="G17" s="508"/>
      <c r="H17" s="515"/>
      <c r="I17" s="515"/>
      <c r="J17" s="515"/>
      <c r="K17" s="508"/>
      <c r="L17" s="515"/>
      <c r="M17" s="515"/>
      <c r="N17" s="508"/>
      <c r="O17" s="509"/>
    </row>
    <row r="18" spans="1:15" ht="15.75" thickBot="1">
      <c r="A18" s="531"/>
      <c r="B18" s="506"/>
      <c r="C18" s="521"/>
      <c r="D18" s="522"/>
      <c r="E18" s="523"/>
      <c r="F18" s="524"/>
      <c r="G18" s="508"/>
      <c r="H18" s="515"/>
      <c r="I18" s="515"/>
      <c r="J18" s="515"/>
      <c r="K18" s="508"/>
      <c r="L18" s="515"/>
      <c r="M18" s="515"/>
      <c r="N18" s="508"/>
      <c r="O18" s="509"/>
    </row>
    <row r="19" spans="1:15" ht="15.75" thickBot="1">
      <c r="A19" s="126" t="s">
        <v>432</v>
      </c>
      <c r="B19" s="527"/>
      <c r="C19" s="525">
        <f>SUM(C9:C18)</f>
        <v>0</v>
      </c>
      <c r="D19" s="525">
        <f>SUM(D9:D18)</f>
        <v>0</v>
      </c>
      <c r="E19" s="525">
        <f>SUM(E9:E18)</f>
        <v>0</v>
      </c>
      <c r="F19" s="526">
        <f>SUM(F9:F18)</f>
        <v>0</v>
      </c>
      <c r="G19" s="508"/>
      <c r="H19" s="509"/>
      <c r="I19" s="509"/>
      <c r="J19" s="509"/>
      <c r="K19" s="508"/>
      <c r="L19" s="509"/>
      <c r="M19" s="509"/>
      <c r="N19" s="508"/>
      <c r="O19" s="509"/>
    </row>
    <row r="20" spans="1:15">
      <c r="H20" s="510"/>
      <c r="I20" s="510"/>
      <c r="J20" s="510"/>
      <c r="K20" s="511"/>
      <c r="L20" s="510"/>
      <c r="M20" s="510"/>
      <c r="N20" s="511"/>
      <c r="O20" s="510"/>
    </row>
    <row r="21" spans="1:15">
      <c r="H21" s="517"/>
      <c r="I21" s="517"/>
      <c r="J21" s="517"/>
      <c r="K21" s="517"/>
      <c r="L21" s="518"/>
      <c r="M21" s="518"/>
      <c r="N21" s="518"/>
      <c r="O21" s="131"/>
    </row>
    <row r="22" spans="1:15" ht="15.75">
      <c r="A22" s="157" t="s">
        <v>433</v>
      </c>
      <c r="B22" s="157"/>
      <c r="C22" s="158"/>
      <c r="D22" s="158"/>
      <c r="E22" s="151"/>
      <c r="F22" s="151"/>
      <c r="H22" s="512"/>
      <c r="I22" s="511"/>
      <c r="J22" s="511"/>
      <c r="K22" s="513"/>
      <c r="L22" s="512"/>
      <c r="M22" s="511"/>
      <c r="N22" s="513"/>
      <c r="O22" s="131"/>
    </row>
    <row r="23" spans="1:15" ht="15.75" thickBot="1">
      <c r="A23" s="104"/>
      <c r="B23" s="104"/>
      <c r="C23" s="104"/>
      <c r="D23" s="104"/>
      <c r="E23" s="106"/>
      <c r="F23" s="106"/>
      <c r="H23" s="5"/>
      <c r="I23" s="5"/>
      <c r="J23" s="5"/>
      <c r="K23" s="5"/>
      <c r="L23" s="5"/>
      <c r="M23" s="5"/>
      <c r="N23" s="5"/>
    </row>
    <row r="24" spans="1:15">
      <c r="A24" s="110"/>
      <c r="B24" s="110"/>
      <c r="C24" s="702" t="s">
        <v>431</v>
      </c>
      <c r="D24" s="703"/>
      <c r="E24" s="703"/>
      <c r="F24" s="704"/>
      <c r="H24" s="5"/>
      <c r="I24" s="5"/>
      <c r="J24" s="5"/>
      <c r="K24" s="5"/>
      <c r="L24" s="5"/>
      <c r="M24" s="5"/>
      <c r="N24" s="5"/>
    </row>
    <row r="25" spans="1:15" ht="15.75" thickBot="1">
      <c r="A25" s="104"/>
      <c r="B25" s="104"/>
      <c r="C25" s="705" t="s">
        <v>430</v>
      </c>
      <c r="D25" s="706"/>
      <c r="E25" s="706"/>
      <c r="F25" s="707"/>
      <c r="H25" s="5"/>
      <c r="I25" s="5"/>
      <c r="J25" s="5"/>
      <c r="K25" s="5"/>
      <c r="L25" s="5"/>
      <c r="M25" s="5"/>
      <c r="N25" s="5"/>
    </row>
    <row r="26" spans="1:15" ht="15.75" thickBot="1">
      <c r="A26" s="328"/>
      <c r="B26" s="528" t="s">
        <v>133</v>
      </c>
      <c r="C26" s="121" t="s">
        <v>426</v>
      </c>
      <c r="D26" s="121" t="s">
        <v>427</v>
      </c>
      <c r="E26" s="121" t="s">
        <v>428</v>
      </c>
      <c r="F26" s="300" t="s">
        <v>429</v>
      </c>
    </row>
    <row r="27" spans="1:15">
      <c r="A27" s="529" t="s">
        <v>413</v>
      </c>
      <c r="B27" s="505" t="s">
        <v>414</v>
      </c>
      <c r="C27" s="139">
        <v>0</v>
      </c>
      <c r="D27" s="140">
        <v>0</v>
      </c>
      <c r="E27" s="140">
        <v>0</v>
      </c>
      <c r="F27" s="519">
        <v>0</v>
      </c>
    </row>
    <row r="28" spans="1:15">
      <c r="A28" s="530" t="s">
        <v>415</v>
      </c>
      <c r="B28" s="505" t="s">
        <v>416</v>
      </c>
      <c r="C28" s="139"/>
      <c r="D28" s="140"/>
      <c r="E28" s="142"/>
      <c r="F28" s="520"/>
    </row>
    <row r="29" spans="1:15">
      <c r="A29" s="530" t="s">
        <v>417</v>
      </c>
      <c r="B29" s="505" t="s">
        <v>418</v>
      </c>
      <c r="C29" s="139"/>
      <c r="D29" s="140"/>
      <c r="E29" s="142"/>
      <c r="F29" s="520"/>
    </row>
    <row r="30" spans="1:15">
      <c r="A30" s="530" t="s">
        <v>419</v>
      </c>
      <c r="B30" s="505" t="s">
        <v>420</v>
      </c>
      <c r="C30" s="139"/>
      <c r="D30" s="140"/>
      <c r="E30" s="142"/>
      <c r="F30" s="520"/>
    </row>
    <row r="31" spans="1:15">
      <c r="A31" s="530" t="s">
        <v>421</v>
      </c>
      <c r="B31" s="505" t="s">
        <v>422</v>
      </c>
      <c r="C31" s="139"/>
      <c r="D31" s="140"/>
      <c r="E31" s="142"/>
      <c r="F31" s="520"/>
    </row>
    <row r="32" spans="1:15">
      <c r="A32" s="530" t="s">
        <v>423</v>
      </c>
      <c r="B32" s="505" t="s">
        <v>424</v>
      </c>
      <c r="C32" s="139"/>
      <c r="D32" s="140"/>
      <c r="E32" s="142"/>
      <c r="F32" s="520"/>
    </row>
    <row r="33" spans="1:6">
      <c r="A33" s="530"/>
      <c r="B33" s="505"/>
      <c r="C33" s="139"/>
      <c r="D33" s="140"/>
      <c r="E33" s="142"/>
      <c r="F33" s="520"/>
    </row>
    <row r="34" spans="1:6">
      <c r="A34" s="530"/>
      <c r="B34" s="505"/>
      <c r="C34" s="139"/>
      <c r="D34" s="140"/>
      <c r="E34" s="142"/>
      <c r="F34" s="520"/>
    </row>
    <row r="35" spans="1:6">
      <c r="A35" s="530"/>
      <c r="B35" s="505"/>
      <c r="C35" s="139"/>
      <c r="D35" s="140"/>
      <c r="E35" s="142"/>
      <c r="F35" s="520"/>
    </row>
    <row r="36" spans="1:6" ht="15.75" thickBot="1">
      <c r="A36" s="531"/>
      <c r="B36" s="506"/>
      <c r="C36" s="521"/>
      <c r="D36" s="522"/>
      <c r="E36" s="523"/>
      <c r="F36" s="524"/>
    </row>
    <row r="37" spans="1:6" ht="15.75" thickBot="1">
      <c r="A37" s="126" t="s">
        <v>432</v>
      </c>
      <c r="B37" s="527"/>
      <c r="C37" s="525">
        <f>SUM(C27:C36)</f>
        <v>0</v>
      </c>
      <c r="D37" s="525">
        <f>SUM(D27:D36)</f>
        <v>0</v>
      </c>
      <c r="E37" s="525">
        <f>SUM(E27:E36)</f>
        <v>0</v>
      </c>
      <c r="F37" s="526">
        <f>SUM(F27:F36)</f>
        <v>0</v>
      </c>
    </row>
  </sheetData>
  <mergeCells count="4">
    <mergeCell ref="C6:F6"/>
    <mergeCell ref="C7:F7"/>
    <mergeCell ref="C24:F24"/>
    <mergeCell ref="C25:F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AA128"/>
  <sheetViews>
    <sheetView zoomScaleNormal="100" workbookViewId="0">
      <selection activeCell="B32" sqref="B32"/>
    </sheetView>
  </sheetViews>
  <sheetFormatPr baseColWidth="10" defaultColWidth="8.7109375" defaultRowHeight="15"/>
  <cols>
    <col min="1" max="1" width="8" style="3" customWidth="1"/>
    <col min="2" max="2" width="45.140625" style="3" customWidth="1"/>
    <col min="3" max="3" width="1.7109375" style="17" customWidth="1"/>
    <col min="4" max="4" width="19.28515625" style="3" customWidth="1"/>
    <col min="5" max="6" width="1.7109375" style="17" customWidth="1"/>
    <col min="7" max="7" width="20.5703125" style="3" customWidth="1"/>
    <col min="8" max="9" width="1.7109375" style="3" customWidth="1"/>
    <col min="10" max="12" width="13" style="3" customWidth="1"/>
    <col min="13" max="13" width="1.28515625" style="14" customWidth="1"/>
    <col min="15" max="20" width="13.7109375" style="3" customWidth="1"/>
    <col min="21" max="16384" width="8.7109375" style="3"/>
  </cols>
  <sheetData>
    <row r="2" spans="1:14" ht="19.899999999999999" customHeight="1">
      <c r="A2" s="446" t="s">
        <v>401</v>
      </c>
      <c r="B2" s="456"/>
      <c r="C2" s="162"/>
      <c r="D2" s="448" t="s">
        <v>407</v>
      </c>
      <c r="E2" s="449"/>
      <c r="F2" s="449"/>
      <c r="G2" s="449"/>
      <c r="H2" s="449"/>
      <c r="I2" s="449"/>
      <c r="J2" s="450"/>
    </row>
    <row r="3" spans="1:14" ht="15" customHeight="1">
      <c r="A3" s="5"/>
      <c r="B3" s="5"/>
      <c r="C3" s="14"/>
      <c r="E3" s="3"/>
      <c r="F3" s="3"/>
    </row>
    <row r="4" spans="1:14" ht="17.25" customHeight="1">
      <c r="A4" s="169"/>
      <c r="B4" s="14"/>
      <c r="C4" s="14"/>
      <c r="D4" s="201" t="s">
        <v>324</v>
      </c>
      <c r="E4" s="164"/>
      <c r="F4" s="164"/>
      <c r="G4" s="210" t="s">
        <v>393</v>
      </c>
      <c r="H4" s="165"/>
      <c r="I4" s="165"/>
      <c r="J4" s="640" t="s">
        <v>8</v>
      </c>
      <c r="K4" s="641"/>
      <c r="L4" s="642"/>
      <c r="M4" s="171"/>
    </row>
    <row r="5" spans="1:14">
      <c r="A5" s="14"/>
      <c r="B5" s="14"/>
      <c r="C5" s="14"/>
      <c r="D5" s="202" t="s">
        <v>394</v>
      </c>
      <c r="E5" s="171"/>
      <c r="F5" s="171"/>
      <c r="G5" s="211" t="s">
        <v>279</v>
      </c>
      <c r="H5" s="165"/>
      <c r="I5" s="165"/>
      <c r="J5" s="167" t="s">
        <v>10</v>
      </c>
      <c r="K5" s="171" t="s">
        <v>11</v>
      </c>
      <c r="L5" s="220" t="s">
        <v>12</v>
      </c>
      <c r="M5" s="57"/>
    </row>
    <row r="6" spans="1:14" ht="21" customHeight="1">
      <c r="A6" s="180" t="s">
        <v>13</v>
      </c>
      <c r="B6" s="181" t="s">
        <v>14</v>
      </c>
      <c r="C6" s="172"/>
      <c r="D6" s="51"/>
      <c r="E6" s="173"/>
      <c r="F6" s="173"/>
      <c r="G6" s="47"/>
      <c r="H6" s="182"/>
      <c r="I6" s="182"/>
      <c r="J6" s="221"/>
      <c r="K6" s="175"/>
      <c r="L6" s="174"/>
      <c r="M6" s="57"/>
    </row>
    <row r="7" spans="1:14" ht="15" customHeight="1">
      <c r="A7" s="68" t="s">
        <v>15</v>
      </c>
      <c r="B7" s="5" t="s">
        <v>16</v>
      </c>
      <c r="C7" s="14"/>
      <c r="D7" s="203"/>
      <c r="E7" s="62"/>
      <c r="F7" s="62"/>
      <c r="G7" s="492">
        <f>Stellenplan!V16</f>
        <v>0</v>
      </c>
      <c r="H7" s="63"/>
      <c r="I7" s="63"/>
      <c r="J7" s="227" t="e">
        <f>G7/Deckblatt!D26/12</f>
        <v>#DIV/0!</v>
      </c>
      <c r="K7" s="228" t="e">
        <f>G7/Deckblatt!D26/12</f>
        <v>#DIV/0!</v>
      </c>
      <c r="L7" s="234" t="e">
        <f>G7/Deckblatt!D26/12</f>
        <v>#DIV/0!</v>
      </c>
      <c r="M7" s="62"/>
    </row>
    <row r="8" spans="1:14" ht="15" customHeight="1">
      <c r="A8" s="68" t="s">
        <v>17</v>
      </c>
      <c r="B8" s="5" t="s">
        <v>18</v>
      </c>
      <c r="C8" s="14"/>
      <c r="D8" s="203"/>
      <c r="E8" s="62"/>
      <c r="F8" s="62"/>
      <c r="G8" s="492" t="e">
        <f>'Prospektive Kinderzahl'!E70*Stellenplan!V37</f>
        <v>#DIV/0!</v>
      </c>
      <c r="H8" s="63"/>
      <c r="I8" s="63"/>
      <c r="J8" s="222" t="e">
        <f>G8*'Prospektive Kinderzahl'!$B$61/'Prospektive Kinderzahl'!$B$45/12</f>
        <v>#DIV/0!</v>
      </c>
      <c r="K8" s="61" t="e">
        <f>G8*'Prospektive Kinderzahl'!$E$61/'Prospektive Kinderzahl'!$F$45/12</f>
        <v>#DIV/0!</v>
      </c>
      <c r="L8" s="223" t="e">
        <f>G8*'Prospektive Kinderzahl'!H61/'Prospektive Kinderzahl'!J45/12</f>
        <v>#DIV/0!</v>
      </c>
      <c r="M8" s="62"/>
    </row>
    <row r="9" spans="1:14" ht="15" customHeight="1">
      <c r="A9" s="176" t="s">
        <v>317</v>
      </c>
      <c r="B9" s="14" t="s">
        <v>269</v>
      </c>
      <c r="C9" s="14"/>
      <c r="D9" s="204"/>
      <c r="E9" s="62"/>
      <c r="F9" s="62"/>
      <c r="G9" s="212"/>
      <c r="H9" s="63"/>
      <c r="I9" s="63"/>
      <c r="J9" s="222" t="e">
        <f>G8*'Prospektive Kinderzahl'!C61/'Prospektive Kinderzahl'!C45/12</f>
        <v>#DIV/0!</v>
      </c>
      <c r="K9" s="61" t="e">
        <f>G8*'Prospektive Kinderzahl'!F61/'Prospektive Kinderzahl'!G45/12</f>
        <v>#DIV/0!</v>
      </c>
      <c r="L9" s="223" t="e">
        <f>IFERROR(G8*'Prospektive Kinderzahl'!I61/'Prospektive Kinderzahl'!K45/12,L8*0.5)</f>
        <v>#DIV/0!</v>
      </c>
      <c r="M9" s="62"/>
      <c r="N9" s="168"/>
    </row>
    <row r="10" spans="1:14" ht="15" customHeight="1">
      <c r="A10" s="177" t="s">
        <v>318</v>
      </c>
      <c r="B10" s="14" t="s">
        <v>270</v>
      </c>
      <c r="C10" s="14"/>
      <c r="D10" s="204"/>
      <c r="E10" s="62"/>
      <c r="F10" s="62"/>
      <c r="G10" s="455"/>
      <c r="H10" s="63"/>
      <c r="I10" s="63"/>
      <c r="J10" s="222" t="e">
        <f>IFERROR(G8*'Prospektive Kinderzahl'!D61/'Prospektive Kinderzahl'!D45/12,J8*(4/8.5))</f>
        <v>#DIV/0!</v>
      </c>
      <c r="K10" s="61" t="e">
        <f>IFERROR(G8*'Prospektive Kinderzahl'!G61/'Prospektive Kinderzahl'!H45/12,K9*(4/9))</f>
        <v>#DIV/0!</v>
      </c>
      <c r="L10" s="223"/>
      <c r="M10" s="62"/>
      <c r="N10" s="168"/>
    </row>
    <row r="11" spans="1:14" ht="15" customHeight="1">
      <c r="A11" s="176" t="s">
        <v>201</v>
      </c>
      <c r="B11" s="5" t="s">
        <v>200</v>
      </c>
      <c r="C11" s="14"/>
      <c r="D11" s="203"/>
      <c r="E11" s="231"/>
      <c r="F11" s="62"/>
      <c r="G11" s="451"/>
      <c r="H11" s="63"/>
      <c r="I11" s="63"/>
      <c r="J11" s="222"/>
      <c r="K11" s="61"/>
      <c r="L11" s="223" t="e">
        <f>'Prospektive Kinderzahl'!E68*Stellenplan!V37/'Prospektive Kinderzahl'!K47/12</f>
        <v>#DIV/0!</v>
      </c>
      <c r="M11" s="62"/>
    </row>
    <row r="12" spans="1:14" ht="15" customHeight="1">
      <c r="A12" s="294" t="s">
        <v>217</v>
      </c>
      <c r="B12" s="14" t="s">
        <v>19</v>
      </c>
      <c r="C12" s="309"/>
      <c r="D12" s="203"/>
      <c r="E12" s="62"/>
      <c r="F12" s="232"/>
      <c r="G12" s="213">
        <v>0</v>
      </c>
      <c r="H12" s="310"/>
      <c r="I12" s="311"/>
      <c r="J12" s="222" t="e">
        <f>G12*SUM('Prospektive Kinderzahl'!$B$61:$D$61)/'Prospektive Kinderzahl'!$C$47/12</f>
        <v>#DIV/0!</v>
      </c>
      <c r="K12" s="61" t="e">
        <f>G12*SUM('Prospektive Kinderzahl'!$E$61:$G$61)/'Prospektive Kinderzahl'!$G$47/12</f>
        <v>#DIV/0!</v>
      </c>
      <c r="L12" s="223" t="e">
        <f>G12*SUM('Prospektive Kinderzahl'!$H$61:$I$61)/'Prospektive Kinderzahl'!$K$47/12</f>
        <v>#DIV/0!</v>
      </c>
      <c r="M12" s="62"/>
    </row>
    <row r="13" spans="1:14" ht="15" customHeight="1">
      <c r="A13" s="294" t="s">
        <v>218</v>
      </c>
      <c r="B13" s="14" t="s">
        <v>20</v>
      </c>
      <c r="C13" s="14"/>
      <c r="D13" s="203"/>
      <c r="E13" s="62"/>
      <c r="F13" s="62"/>
      <c r="G13" s="213">
        <v>0</v>
      </c>
      <c r="H13" s="64"/>
      <c r="I13" s="64"/>
      <c r="J13" s="222" t="e">
        <f>G13*SUM('Prospektive Kinderzahl'!$B$61:$D$61)/'Prospektive Kinderzahl'!$C$47/12</f>
        <v>#DIV/0!</v>
      </c>
      <c r="K13" s="61" t="e">
        <f>G13*SUM('Prospektive Kinderzahl'!$E$61:$G$61)/'Prospektive Kinderzahl'!$G$47/12</f>
        <v>#DIV/0!</v>
      </c>
      <c r="L13" s="223" t="e">
        <f>G13*SUM('Prospektive Kinderzahl'!$H$61:$I$61)/'Prospektive Kinderzahl'!$K$47/12</f>
        <v>#DIV/0!</v>
      </c>
      <c r="M13" s="62"/>
    </row>
    <row r="14" spans="1:14" ht="15" customHeight="1">
      <c r="A14" s="294" t="s">
        <v>219</v>
      </c>
      <c r="B14" s="14" t="s">
        <v>21</v>
      </c>
      <c r="C14" s="14"/>
      <c r="D14" s="203"/>
      <c r="E14" s="62"/>
      <c r="F14" s="62"/>
      <c r="G14" s="213">
        <v>0</v>
      </c>
      <c r="H14" s="64"/>
      <c r="I14" s="64"/>
      <c r="J14" s="222" t="e">
        <f>G14/'Prospektive Kinderzahl'!B72/12</f>
        <v>#DIV/0!</v>
      </c>
      <c r="K14" s="61" t="e">
        <f>G14/'Prospektive Kinderzahl'!B72/12</f>
        <v>#DIV/0!</v>
      </c>
      <c r="L14" s="223" t="e">
        <f>G14/'Prospektive Kinderzahl'!B72/12</f>
        <v>#DIV/0!</v>
      </c>
      <c r="M14" s="62"/>
    </row>
    <row r="15" spans="1:14" ht="15" customHeight="1">
      <c r="A15" s="295"/>
      <c r="B15" s="356" t="s">
        <v>383</v>
      </c>
      <c r="C15" s="356"/>
      <c r="D15" s="357"/>
      <c r="E15" s="358"/>
      <c r="F15" s="358"/>
      <c r="G15" s="359"/>
      <c r="H15" s="360"/>
      <c r="I15" s="360"/>
      <c r="J15" s="361" t="e">
        <f>J7+J8+J12+J13+J14</f>
        <v>#DIV/0!</v>
      </c>
      <c r="K15" s="358" t="e">
        <f>K7+K8+K12+K13+K14</f>
        <v>#DIV/0!</v>
      </c>
      <c r="L15" s="362" t="e">
        <f>L7+L8+L12+L13+L14+L11</f>
        <v>#DIV/0!</v>
      </c>
      <c r="M15" s="69"/>
    </row>
    <row r="16" spans="1:14" ht="15" customHeight="1">
      <c r="A16" s="295"/>
      <c r="B16" s="356" t="s">
        <v>384</v>
      </c>
      <c r="C16" s="356"/>
      <c r="D16" s="357"/>
      <c r="E16" s="358"/>
      <c r="F16" s="358"/>
      <c r="G16" s="359"/>
      <c r="H16" s="360"/>
      <c r="I16" s="360"/>
      <c r="J16" s="361" t="e">
        <f>J7+J9+J12+J13+J14</f>
        <v>#DIV/0!</v>
      </c>
      <c r="K16" s="358" t="e">
        <f>K7+K9+K12+K13+K14</f>
        <v>#DIV/0!</v>
      </c>
      <c r="L16" s="362" t="e">
        <f>L7+L9+L12+L13+L14+L11</f>
        <v>#DIV/0!</v>
      </c>
      <c r="M16" s="69"/>
    </row>
    <row r="17" spans="1:27" ht="15" customHeight="1">
      <c r="A17" s="296"/>
      <c r="B17" s="363" t="s">
        <v>385</v>
      </c>
      <c r="C17" s="363"/>
      <c r="D17" s="364"/>
      <c r="E17" s="365"/>
      <c r="F17" s="365"/>
      <c r="G17" s="366"/>
      <c r="H17" s="367"/>
      <c r="I17" s="367"/>
      <c r="J17" s="361" t="e">
        <f>J7+J10+J12+J13+J14</f>
        <v>#DIV/0!</v>
      </c>
      <c r="K17" s="358" t="e">
        <f>K7+K10+K12+K13+K14</f>
        <v>#DIV/0!</v>
      </c>
      <c r="L17" s="368"/>
      <c r="M17" s="69"/>
      <c r="N17" s="168"/>
    </row>
    <row r="18" spans="1:27" ht="21" customHeight="1">
      <c r="A18" s="180" t="s">
        <v>23</v>
      </c>
      <c r="B18" s="181" t="s">
        <v>24</v>
      </c>
      <c r="C18" s="172"/>
      <c r="D18" s="205"/>
      <c r="E18" s="183"/>
      <c r="F18" s="183"/>
      <c r="G18" s="214"/>
      <c r="H18" s="184"/>
      <c r="I18" s="184"/>
      <c r="J18" s="224"/>
      <c r="K18" s="185"/>
      <c r="L18" s="186"/>
      <c r="M18" s="62"/>
      <c r="S18" s="413"/>
      <c r="T18" s="413"/>
      <c r="U18" s="413"/>
      <c r="V18" s="413"/>
      <c r="W18" s="413"/>
      <c r="X18" s="413"/>
      <c r="Y18" s="413"/>
      <c r="Z18" s="413"/>
      <c r="AA18" s="413"/>
    </row>
    <row r="19" spans="1:27" ht="15" customHeight="1">
      <c r="A19" s="291" t="s">
        <v>25</v>
      </c>
      <c r="B19" s="5" t="s">
        <v>26</v>
      </c>
      <c r="C19" s="14"/>
      <c r="D19" s="203"/>
      <c r="E19" s="62"/>
      <c r="F19" s="62"/>
      <c r="G19" s="213">
        <f>35.77*Deckblatt!D26</f>
        <v>0</v>
      </c>
      <c r="H19" s="64"/>
      <c r="I19" s="64"/>
      <c r="J19" s="222" t="e">
        <f>G19/Deckblatt!$D$26/12</f>
        <v>#DIV/0!</v>
      </c>
      <c r="K19" s="61" t="e">
        <f>G19/Deckblatt!$D$26/12</f>
        <v>#DIV/0!</v>
      </c>
      <c r="L19" s="223" t="e">
        <f>G19/Deckblatt!$D$26/12</f>
        <v>#DIV/0!</v>
      </c>
      <c r="M19" s="62"/>
      <c r="S19" s="413"/>
      <c r="T19" s="413"/>
      <c r="U19" s="413"/>
      <c r="V19" s="413"/>
      <c r="W19" s="413"/>
      <c r="X19" s="413"/>
      <c r="Y19" s="413"/>
      <c r="Z19" s="413"/>
      <c r="AA19" s="413"/>
    </row>
    <row r="20" spans="1:27" ht="15" customHeight="1">
      <c r="A20" s="291" t="s">
        <v>27</v>
      </c>
      <c r="B20" s="5" t="s">
        <v>28</v>
      </c>
      <c r="C20" s="14"/>
      <c r="D20" s="203"/>
      <c r="E20" s="62"/>
      <c r="F20" s="62"/>
      <c r="G20" s="213">
        <v>0</v>
      </c>
      <c r="H20" s="64"/>
      <c r="I20" s="64"/>
      <c r="J20" s="222" t="e">
        <f>G20/Deckblatt!$D$26/12</f>
        <v>#DIV/0!</v>
      </c>
      <c r="K20" s="61" t="e">
        <f>$G$20/Deckblatt!$D$26/12</f>
        <v>#DIV/0!</v>
      </c>
      <c r="L20" s="223" t="e">
        <f>$G$20/Deckblatt!$D$26/12</f>
        <v>#DIV/0!</v>
      </c>
      <c r="M20" s="62"/>
    </row>
    <row r="21" spans="1:27" ht="15" customHeight="1">
      <c r="A21" s="291" t="s">
        <v>29</v>
      </c>
      <c r="B21" s="170" t="s">
        <v>30</v>
      </c>
      <c r="C21" s="65"/>
      <c r="D21" s="203"/>
      <c r="E21" s="62"/>
      <c r="F21" s="62"/>
      <c r="G21" s="213">
        <v>0</v>
      </c>
      <c r="H21" s="64"/>
      <c r="I21" s="64"/>
      <c r="J21" s="222" t="e">
        <f>$G$21/Deckblatt!$D$26/12</f>
        <v>#DIV/0!</v>
      </c>
      <c r="K21" s="61" t="e">
        <f>$G$21/Deckblatt!$D$26/12</f>
        <v>#DIV/0!</v>
      </c>
      <c r="L21" s="223" t="e">
        <f>$G$21/Deckblatt!$D$26/12</f>
        <v>#DIV/0!</v>
      </c>
      <c r="M21" s="62"/>
    </row>
    <row r="22" spans="1:27" ht="15" customHeight="1">
      <c r="A22" s="65"/>
      <c r="B22" s="356" t="s">
        <v>31</v>
      </c>
      <c r="C22" s="356"/>
      <c r="D22" s="357">
        <f>D19+D20+D21</f>
        <v>0</v>
      </c>
      <c r="E22" s="358"/>
      <c r="F22" s="358"/>
      <c r="G22" s="359">
        <f>SUM(G18:G21)</f>
        <v>0</v>
      </c>
      <c r="H22" s="360"/>
      <c r="I22" s="360"/>
      <c r="J22" s="361" t="e">
        <f>SUM(J19:J21)</f>
        <v>#DIV/0!</v>
      </c>
      <c r="K22" s="358" t="e">
        <f>SUM(K19:K21)</f>
        <v>#DIV/0!</v>
      </c>
      <c r="L22" s="362" t="e">
        <f>SUM(L19:L21)</f>
        <v>#DIV/0!</v>
      </c>
      <c r="M22" s="69"/>
    </row>
    <row r="23" spans="1:27" ht="21" customHeight="1">
      <c r="A23" s="187" t="s">
        <v>32</v>
      </c>
      <c r="B23" s="172" t="s">
        <v>33</v>
      </c>
      <c r="C23" s="172"/>
      <c r="D23" s="13"/>
      <c r="E23" s="92"/>
      <c r="F23" s="92"/>
      <c r="G23" s="215"/>
      <c r="H23" s="188"/>
      <c r="I23" s="188"/>
      <c r="J23" s="91"/>
      <c r="K23" s="189"/>
      <c r="L23" s="190"/>
    </row>
    <row r="24" spans="1:27" ht="15" customHeight="1">
      <c r="A24" s="291" t="s">
        <v>34</v>
      </c>
      <c r="B24" s="5" t="s">
        <v>35</v>
      </c>
      <c r="C24" s="14"/>
      <c r="D24" s="203"/>
      <c r="E24" s="62"/>
      <c r="F24" s="62"/>
      <c r="G24" s="213">
        <v>0</v>
      </c>
      <c r="H24" s="64"/>
      <c r="I24" s="64"/>
      <c r="J24" s="222" t="e">
        <f>G24/Deckblatt!$D$26/12</f>
        <v>#DIV/0!</v>
      </c>
      <c r="K24" s="61" t="e">
        <f>G24/Deckblatt!$D$26/12</f>
        <v>#DIV/0!</v>
      </c>
      <c r="L24" s="223" t="e">
        <f>G24/Deckblatt!$D$26/12</f>
        <v>#DIV/0!</v>
      </c>
      <c r="M24" s="62"/>
    </row>
    <row r="25" spans="1:27" ht="15" customHeight="1">
      <c r="A25" s="291" t="s">
        <v>36</v>
      </c>
      <c r="B25" s="14" t="s">
        <v>228</v>
      </c>
      <c r="C25" s="14"/>
      <c r="D25" s="203"/>
      <c r="E25" s="62"/>
      <c r="F25" s="62"/>
      <c r="G25" s="213" t="e">
        <f>'Anl.3g Verwaltungskosten'!C17</f>
        <v>#DIV/0!</v>
      </c>
      <c r="H25" s="64"/>
      <c r="I25" s="64"/>
      <c r="J25" s="222" t="e">
        <f>G25/Deckblatt!$D$26/12</f>
        <v>#DIV/0!</v>
      </c>
      <c r="K25" s="61" t="e">
        <f>G25/Deckblatt!$D$26/12</f>
        <v>#DIV/0!</v>
      </c>
      <c r="L25" s="223" t="e">
        <f>G25/Deckblatt!$D$26/12</f>
        <v>#DIV/0!</v>
      </c>
      <c r="M25" s="62"/>
    </row>
    <row r="26" spans="1:27" ht="15" customHeight="1">
      <c r="A26" s="291" t="s">
        <v>37</v>
      </c>
      <c r="B26" s="5" t="s">
        <v>38</v>
      </c>
      <c r="C26" s="14"/>
      <c r="D26" s="203"/>
      <c r="E26" s="62"/>
      <c r="F26" s="62"/>
      <c r="G26" s="213">
        <v>0</v>
      </c>
      <c r="H26" s="64"/>
      <c r="I26" s="64"/>
      <c r="J26" s="222" t="e">
        <f>G26/Deckblatt!$D$26/12</f>
        <v>#DIV/0!</v>
      </c>
      <c r="K26" s="61" t="e">
        <f>G26/Deckblatt!$D$26/12</f>
        <v>#DIV/0!</v>
      </c>
      <c r="L26" s="223" t="e">
        <f>G26/Deckblatt!$D$26/12</f>
        <v>#DIV/0!</v>
      </c>
      <c r="M26" s="62"/>
    </row>
    <row r="27" spans="1:27" ht="15" customHeight="1">
      <c r="A27" s="65"/>
      <c r="B27" s="356" t="s">
        <v>39</v>
      </c>
      <c r="C27" s="356"/>
      <c r="D27" s="357">
        <f>D24+D25+D26</f>
        <v>0</v>
      </c>
      <c r="E27" s="358"/>
      <c r="F27" s="358"/>
      <c r="G27" s="359" t="e">
        <f>SUM(G24:G26)</f>
        <v>#DIV/0!</v>
      </c>
      <c r="H27" s="360"/>
      <c r="I27" s="360"/>
      <c r="J27" s="361" t="e">
        <f>SUM(J24:J26)</f>
        <v>#DIV/0!</v>
      </c>
      <c r="K27" s="358" t="e">
        <f>SUM(K24:K26)</f>
        <v>#DIV/0!</v>
      </c>
      <c r="L27" s="362" t="e">
        <f>SUM(L24:L26)</f>
        <v>#DIV/0!</v>
      </c>
      <c r="M27" s="69"/>
    </row>
    <row r="28" spans="1:27" ht="21" customHeight="1">
      <c r="A28" s="187" t="s">
        <v>40</v>
      </c>
      <c r="B28" s="172" t="s">
        <v>41</v>
      </c>
      <c r="C28" s="172"/>
      <c r="D28" s="206"/>
      <c r="E28" s="172"/>
      <c r="F28" s="172"/>
      <c r="G28" s="216"/>
      <c r="H28" s="191"/>
      <c r="I28" s="191"/>
      <c r="J28" s="235"/>
      <c r="K28" s="236"/>
      <c r="L28" s="237"/>
      <c r="M28" s="65"/>
      <c r="O28" s="5"/>
    </row>
    <row r="29" spans="1:27" ht="15" customHeight="1">
      <c r="A29" s="291" t="s">
        <v>42</v>
      </c>
      <c r="B29" s="5" t="s">
        <v>43</v>
      </c>
      <c r="C29" s="14"/>
      <c r="D29" s="203"/>
      <c r="E29" s="62"/>
      <c r="F29" s="62"/>
      <c r="G29" s="213">
        <v>0</v>
      </c>
      <c r="H29" s="64"/>
      <c r="I29" s="64"/>
      <c r="J29" s="229" t="e">
        <f>(G29*Deckblatt!G23)/Deckblatt!D23/12</f>
        <v>#DIV/0!</v>
      </c>
      <c r="K29" s="233" t="e">
        <f>(G29*Deckblatt!G24)/Deckblatt!D24/12</f>
        <v>#DIV/0!</v>
      </c>
      <c r="L29" s="230" t="e">
        <f>(G29*Deckblatt!G25)/Deckblatt!D25/12</f>
        <v>#DIV/0!</v>
      </c>
      <c r="M29" s="62"/>
      <c r="O29" s="5"/>
    </row>
    <row r="30" spans="1:27" ht="15" customHeight="1">
      <c r="A30" s="291" t="s">
        <v>44</v>
      </c>
      <c r="B30" s="5" t="s">
        <v>202</v>
      </c>
      <c r="C30" s="14"/>
      <c r="D30" s="203"/>
      <c r="E30" s="62"/>
      <c r="F30" s="62"/>
      <c r="G30" s="213">
        <v>0</v>
      </c>
      <c r="H30" s="64"/>
      <c r="I30" s="64"/>
      <c r="J30" s="231" t="e">
        <f>(G30*Deckblatt!$G$23)/Deckblatt!$D$23/12</f>
        <v>#DIV/0!</v>
      </c>
      <c r="K30" s="62" t="e">
        <f>(G30*Deckblatt!$G$24)/Deckblatt!$D$24/12</f>
        <v>#DIV/0!</v>
      </c>
      <c r="L30" s="232" t="e">
        <f>(G30*Deckblatt!$G$25)/Deckblatt!$D$25/12</f>
        <v>#DIV/0!</v>
      </c>
      <c r="M30" s="62"/>
      <c r="O30" s="5"/>
    </row>
    <row r="31" spans="1:27" ht="15" customHeight="1">
      <c r="A31" s="177" t="s">
        <v>203</v>
      </c>
      <c r="B31" s="5" t="s">
        <v>204</v>
      </c>
      <c r="C31" s="14"/>
      <c r="D31" s="203"/>
      <c r="E31" s="62"/>
      <c r="F31" s="62"/>
      <c r="G31" s="213">
        <f>Deckblatt!F26*2.04</f>
        <v>0</v>
      </c>
      <c r="H31" s="64"/>
      <c r="I31" s="64"/>
      <c r="J31" s="231" t="e">
        <f>(G31*Deckblatt!$G$23)/Deckblatt!$D$23/12</f>
        <v>#DIV/0!</v>
      </c>
      <c r="K31" s="62" t="e">
        <f>(G31*Deckblatt!$G$24)/Deckblatt!$D$24/12</f>
        <v>#DIV/0!</v>
      </c>
      <c r="L31" s="232" t="e">
        <f>(G31*Deckblatt!$G$25)/Deckblatt!$D$25/12</f>
        <v>#DIV/0!</v>
      </c>
      <c r="M31" s="62"/>
      <c r="N31" s="1"/>
      <c r="O31" s="5"/>
    </row>
    <row r="32" spans="1:27" ht="15" customHeight="1">
      <c r="A32" s="177" t="s">
        <v>205</v>
      </c>
      <c r="B32" s="5" t="s">
        <v>400</v>
      </c>
      <c r="C32" s="14"/>
      <c r="D32" s="203"/>
      <c r="E32" s="62"/>
      <c r="F32" s="62"/>
      <c r="G32" s="213">
        <f>14.31*Deckblatt!D26</f>
        <v>0</v>
      </c>
      <c r="H32" s="64"/>
      <c r="I32" s="64"/>
      <c r="J32" s="231" t="e">
        <f>(G32*Deckblatt!$G$23)/Deckblatt!$D$23/12</f>
        <v>#DIV/0!</v>
      </c>
      <c r="K32" s="62" t="e">
        <f>(G32*Deckblatt!$G$24)/Deckblatt!$D$24/12</f>
        <v>#DIV/0!</v>
      </c>
      <c r="L32" s="232" t="e">
        <f>(G32*Deckblatt!$G$25)/Deckblatt!$D$25/12</f>
        <v>#DIV/0!</v>
      </c>
      <c r="M32" s="62"/>
      <c r="O32" s="5"/>
    </row>
    <row r="33" spans="1:22" ht="15" customHeight="1">
      <c r="A33" s="177" t="s">
        <v>206</v>
      </c>
      <c r="B33" s="5" t="s">
        <v>45</v>
      </c>
      <c r="C33" s="14"/>
      <c r="D33" s="203"/>
      <c r="E33" s="62"/>
      <c r="F33" s="62"/>
      <c r="G33" s="213">
        <v>0</v>
      </c>
      <c r="H33" s="64"/>
      <c r="I33" s="64"/>
      <c r="J33" s="231" t="e">
        <f>(G33*Deckblatt!$G$23)/Deckblatt!$D$23/12</f>
        <v>#DIV/0!</v>
      </c>
      <c r="K33" s="62" t="e">
        <f>(G33*Deckblatt!$G$24)/Deckblatt!$D$24/12</f>
        <v>#DIV/0!</v>
      </c>
      <c r="L33" s="232" t="e">
        <f>(G33*Deckblatt!$G$25)/Deckblatt!$D$25/12</f>
        <v>#DIV/0!</v>
      </c>
      <c r="M33" s="62"/>
      <c r="O33" s="5"/>
    </row>
    <row r="34" spans="1:22" ht="15" customHeight="1">
      <c r="A34" s="177" t="s">
        <v>207</v>
      </c>
      <c r="B34" s="5" t="s">
        <v>46</v>
      </c>
      <c r="C34" s="14"/>
      <c r="D34" s="203"/>
      <c r="E34" s="62"/>
      <c r="F34" s="62"/>
      <c r="G34" s="213">
        <v>0</v>
      </c>
      <c r="H34" s="64"/>
      <c r="I34" s="64"/>
      <c r="J34" s="231" t="e">
        <f>(G34*Deckblatt!$G$23)/Deckblatt!$D$23/12</f>
        <v>#DIV/0!</v>
      </c>
      <c r="K34" s="62" t="e">
        <f>(G34*Deckblatt!$G$24)/Deckblatt!$D$24/12</f>
        <v>#DIV/0!</v>
      </c>
      <c r="L34" s="232" t="e">
        <f>(G34*Deckblatt!$G$25)/Deckblatt!$D$25/12</f>
        <v>#DIV/0!</v>
      </c>
      <c r="M34" s="62"/>
      <c r="O34" s="5"/>
    </row>
    <row r="35" spans="1:22" ht="15" customHeight="1">
      <c r="A35" s="65"/>
      <c r="B35" s="356" t="s">
        <v>47</v>
      </c>
      <c r="C35" s="356"/>
      <c r="D35" s="357">
        <f>SUM(D29:D34)</f>
        <v>0</v>
      </c>
      <c r="E35" s="358"/>
      <c r="F35" s="358"/>
      <c r="G35" s="359">
        <f>SUM(G29:G34)</f>
        <v>0</v>
      </c>
      <c r="H35" s="360"/>
      <c r="I35" s="360"/>
      <c r="J35" s="370" t="e">
        <f>SUM(J29:J34)</f>
        <v>#DIV/0!</v>
      </c>
      <c r="K35" s="365" t="e">
        <f>SUM(K29:K34)</f>
        <v>#DIV/0!</v>
      </c>
      <c r="L35" s="371" t="e">
        <f>SUM(L29:L34)</f>
        <v>#DIV/0!</v>
      </c>
      <c r="M35" s="69"/>
      <c r="O35" s="5"/>
    </row>
    <row r="36" spans="1:22" ht="21" customHeight="1">
      <c r="A36" s="187" t="s">
        <v>48</v>
      </c>
      <c r="B36" s="172" t="s">
        <v>49</v>
      </c>
      <c r="C36" s="172"/>
      <c r="D36" s="206"/>
      <c r="E36" s="172"/>
      <c r="F36" s="172"/>
      <c r="G36" s="217"/>
      <c r="H36" s="194"/>
      <c r="I36" s="194"/>
      <c r="J36" s="238"/>
      <c r="K36" s="239"/>
      <c r="L36" s="240"/>
      <c r="M36" s="65"/>
      <c r="O36" s="5"/>
    </row>
    <row r="37" spans="1:22" ht="15" customHeight="1">
      <c r="A37" s="291" t="s">
        <v>50</v>
      </c>
      <c r="B37" s="5" t="s">
        <v>51</v>
      </c>
      <c r="C37" s="14"/>
      <c r="D37" s="203"/>
      <c r="E37" s="62"/>
      <c r="F37" s="62"/>
      <c r="G37" s="213">
        <v>0</v>
      </c>
      <c r="H37" s="64"/>
      <c r="I37" s="64"/>
      <c r="J37" s="231" t="e">
        <f>(G37*Deckblatt!$G$23)/Deckblatt!$D$23/12</f>
        <v>#DIV/0!</v>
      </c>
      <c r="K37" s="62" t="e">
        <f>(G37*Deckblatt!$G$24)/Deckblatt!$D$24/12</f>
        <v>#DIV/0!</v>
      </c>
      <c r="L37" s="232" t="e">
        <f>(G37*Deckblatt!$G$25)/Deckblatt!$D$25/12</f>
        <v>#DIV/0!</v>
      </c>
      <c r="M37" s="62"/>
      <c r="O37" s="5"/>
    </row>
    <row r="38" spans="1:22" ht="15" customHeight="1">
      <c r="A38" s="291" t="s">
        <v>52</v>
      </c>
      <c r="B38" s="5" t="s">
        <v>53</v>
      </c>
      <c r="C38" s="14"/>
      <c r="D38" s="203"/>
      <c r="E38" s="62"/>
      <c r="F38" s="62"/>
      <c r="G38" s="213">
        <v>0</v>
      </c>
      <c r="H38" s="64"/>
      <c r="I38" s="64"/>
      <c r="J38" s="231" t="e">
        <f>(G38*Deckblatt!$G$23)/Deckblatt!$D$23/12</f>
        <v>#DIV/0!</v>
      </c>
      <c r="K38" s="62" t="e">
        <f>(G38*Deckblatt!$G$24)/Deckblatt!$D$24/12</f>
        <v>#DIV/0!</v>
      </c>
      <c r="L38" s="232" t="e">
        <f>(G38*Deckblatt!$G$25)/Deckblatt!$D$25/12</f>
        <v>#DIV/0!</v>
      </c>
      <c r="M38" s="62"/>
      <c r="O38" s="5"/>
    </row>
    <row r="39" spans="1:22" ht="15" customHeight="1">
      <c r="A39" s="291" t="s">
        <v>54</v>
      </c>
      <c r="B39" s="5" t="s">
        <v>55</v>
      </c>
      <c r="C39" s="14"/>
      <c r="D39" s="203"/>
      <c r="E39" s="62"/>
      <c r="F39" s="62"/>
      <c r="G39" s="213">
        <v>0</v>
      </c>
      <c r="H39" s="64"/>
      <c r="I39" s="64"/>
      <c r="J39" s="231" t="e">
        <f>(G39*Deckblatt!$G$23)/Deckblatt!$D$23/12</f>
        <v>#DIV/0!</v>
      </c>
      <c r="K39" s="62" t="e">
        <f>(G39*Deckblatt!$G$24)/Deckblatt!$D$24/12</f>
        <v>#DIV/0!</v>
      </c>
      <c r="L39" s="232" t="e">
        <f>(G39*Deckblatt!$G$25)/Deckblatt!$D$25/12</f>
        <v>#DIV/0!</v>
      </c>
      <c r="M39" s="62"/>
      <c r="O39" s="318"/>
    </row>
    <row r="40" spans="1:22" ht="15" customHeight="1">
      <c r="A40" s="178" t="s">
        <v>56</v>
      </c>
      <c r="B40" s="5" t="s">
        <v>57</v>
      </c>
      <c r="C40" s="14"/>
      <c r="D40" s="203"/>
      <c r="E40" s="62"/>
      <c r="F40" s="62"/>
      <c r="G40" s="213">
        <v>0</v>
      </c>
      <c r="H40" s="64"/>
      <c r="I40" s="64"/>
      <c r="J40" s="231" t="e">
        <f>(G40*Deckblatt!$G$23)/Deckblatt!$D$23/12</f>
        <v>#DIV/0!</v>
      </c>
      <c r="K40" s="62" t="e">
        <f>(G40*Deckblatt!$G$24)/Deckblatt!$D$24/12</f>
        <v>#DIV/0!</v>
      </c>
      <c r="L40" s="232" t="e">
        <f>(G40*Deckblatt!$G$25)/Deckblatt!$D$25/12</f>
        <v>#DIV/0!</v>
      </c>
      <c r="M40" s="62"/>
      <c r="O40" s="55"/>
    </row>
    <row r="41" spans="1:22" ht="15" customHeight="1">
      <c r="A41" s="65"/>
      <c r="B41" s="356" t="s">
        <v>58</v>
      </c>
      <c r="C41" s="356"/>
      <c r="D41" s="357">
        <f>SUM(D37:D40)</f>
        <v>0</v>
      </c>
      <c r="E41" s="358"/>
      <c r="F41" s="358"/>
      <c r="G41" s="359">
        <f>SUM(G37:G40)</f>
        <v>0</v>
      </c>
      <c r="H41" s="360"/>
      <c r="I41" s="360"/>
      <c r="J41" s="370" t="e">
        <f>SUM(J37:J40)</f>
        <v>#DIV/0!</v>
      </c>
      <c r="K41" s="365" t="e">
        <f>SUM(K37:K40)</f>
        <v>#DIV/0!</v>
      </c>
      <c r="L41" s="371" t="e">
        <f>SUM(L37:L40)</f>
        <v>#DIV/0!</v>
      </c>
      <c r="M41" s="69"/>
      <c r="O41" s="58"/>
    </row>
    <row r="42" spans="1:22" ht="21" customHeight="1">
      <c r="A42" s="187" t="s">
        <v>59</v>
      </c>
      <c r="B42" s="172" t="s">
        <v>60</v>
      </c>
      <c r="C42" s="172"/>
      <c r="D42" s="207"/>
      <c r="E42" s="195"/>
      <c r="F42" s="195"/>
      <c r="G42" s="216"/>
      <c r="H42" s="191"/>
      <c r="I42" s="191"/>
      <c r="J42" s="226"/>
      <c r="K42" s="196"/>
      <c r="L42" s="197"/>
      <c r="M42" s="69"/>
      <c r="O42" s="56"/>
    </row>
    <row r="43" spans="1:22" ht="14.45" customHeight="1">
      <c r="A43" s="179" t="s">
        <v>319</v>
      </c>
      <c r="B43" s="170" t="s">
        <v>322</v>
      </c>
      <c r="C43" s="65"/>
      <c r="D43" s="208"/>
      <c r="E43" s="69"/>
      <c r="F43" s="69"/>
      <c r="G43" s="218">
        <v>0</v>
      </c>
      <c r="H43" s="66"/>
      <c r="I43" s="66"/>
      <c r="J43" s="231" t="e">
        <f>(G43*Deckblatt!$G$23)/Deckblatt!$D$23/12</f>
        <v>#DIV/0!</v>
      </c>
      <c r="K43" s="62" t="e">
        <f>(G43*Deckblatt!$G$24)/Deckblatt!$D$24/12</f>
        <v>#DIV/0!</v>
      </c>
      <c r="L43" s="232" t="e">
        <f>(G43*Deckblatt!$G$25)/Deckblatt!$D$25/12</f>
        <v>#DIV/0!</v>
      </c>
      <c r="M43" s="69"/>
      <c r="O43" s="56"/>
    </row>
    <row r="44" spans="1:22" ht="14.45" customHeight="1">
      <c r="A44" s="179" t="s">
        <v>320</v>
      </c>
      <c r="B44" s="170" t="s">
        <v>321</v>
      </c>
      <c r="C44" s="65"/>
      <c r="D44" s="208"/>
      <c r="E44" s="69"/>
      <c r="F44" s="69"/>
      <c r="G44" s="218">
        <v>0</v>
      </c>
      <c r="H44" s="66"/>
      <c r="I44" s="66"/>
      <c r="J44" s="231" t="e">
        <f>(G44*Deckblatt!$G$23)/Deckblatt!$D$23/12</f>
        <v>#DIV/0!</v>
      </c>
      <c r="K44" s="62" t="e">
        <f>(G44*Deckblatt!$G$24)/Deckblatt!$D$24/12</f>
        <v>#DIV/0!</v>
      </c>
      <c r="L44" s="232" t="e">
        <f>(G44*Deckblatt!$G$25)/Deckblatt!$D$25/12</f>
        <v>#DIV/0!</v>
      </c>
      <c r="M44" s="69"/>
      <c r="N44" s="1"/>
      <c r="O44" s="56"/>
    </row>
    <row r="45" spans="1:22" ht="15" customHeight="1">
      <c r="A45" s="65"/>
      <c r="B45" s="356" t="s">
        <v>61</v>
      </c>
      <c r="C45" s="356"/>
      <c r="D45" s="357">
        <f>SUM(D42)</f>
        <v>0</v>
      </c>
      <c r="E45" s="358"/>
      <c r="F45" s="358"/>
      <c r="G45" s="359">
        <f>G42</f>
        <v>0</v>
      </c>
      <c r="H45" s="360"/>
      <c r="I45" s="360"/>
      <c r="J45" s="370" t="e">
        <f>SUM(J43+J44)</f>
        <v>#DIV/0!</v>
      </c>
      <c r="K45" s="365" t="e">
        <f>K43+K44</f>
        <v>#DIV/0!</v>
      </c>
      <c r="L45" s="371" t="e">
        <f>L43+L44</f>
        <v>#DIV/0!</v>
      </c>
      <c r="M45" s="69"/>
      <c r="O45" s="391"/>
      <c r="P45" s="493"/>
      <c r="Q45" s="493"/>
      <c r="R45" s="493"/>
      <c r="S45" s="493"/>
      <c r="T45" s="493"/>
      <c r="U45" s="493"/>
      <c r="V45" s="45"/>
    </row>
    <row r="46" spans="1:22" ht="21" customHeight="1">
      <c r="A46" s="187" t="s">
        <v>62</v>
      </c>
      <c r="B46" s="172" t="s">
        <v>63</v>
      </c>
      <c r="C46" s="172"/>
      <c r="D46" s="207"/>
      <c r="E46" s="195"/>
      <c r="F46" s="195"/>
      <c r="G46" s="216"/>
      <c r="H46" s="191"/>
      <c r="I46" s="191"/>
      <c r="J46" s="225"/>
      <c r="K46" s="192"/>
      <c r="L46" s="193"/>
      <c r="M46" s="65"/>
      <c r="O46" s="494"/>
      <c r="P46" s="494"/>
      <c r="Q46" s="495"/>
      <c r="R46" s="496"/>
      <c r="S46" s="497"/>
      <c r="T46" s="497"/>
      <c r="U46" s="493"/>
      <c r="V46" s="45"/>
    </row>
    <row r="47" spans="1:22" ht="15" customHeight="1">
      <c r="A47" s="68" t="s">
        <v>64</v>
      </c>
      <c r="B47" s="5" t="s">
        <v>253</v>
      </c>
      <c r="C47" s="14"/>
      <c r="D47" s="203"/>
      <c r="E47" s="62"/>
      <c r="F47" s="62"/>
      <c r="G47" s="218">
        <v>0</v>
      </c>
      <c r="H47" s="64"/>
      <c r="I47" s="64"/>
      <c r="J47" s="231" t="e">
        <f>(G47*Deckblatt!$G$23)/Deckblatt!$D$23/12</f>
        <v>#DIV/0!</v>
      </c>
      <c r="K47" s="62" t="e">
        <f>(G47*Deckblatt!$G$24)/Deckblatt!$D$24/12</f>
        <v>#DIV/0!</v>
      </c>
      <c r="L47" s="232" t="e">
        <f>(G47*Deckblatt!$G$25)/Deckblatt!$D$25/12</f>
        <v>#DIV/0!</v>
      </c>
      <c r="M47" s="62"/>
      <c r="O47" s="447"/>
      <c r="P47" s="498"/>
      <c r="Q47" s="499"/>
      <c r="R47" s="499"/>
      <c r="S47" s="497"/>
      <c r="T47" s="497"/>
      <c r="U47" s="493"/>
      <c r="V47" s="45"/>
    </row>
    <row r="48" spans="1:22" ht="15" customHeight="1">
      <c r="A48" s="68" t="s">
        <v>65</v>
      </c>
      <c r="B48" s="5" t="s">
        <v>66</v>
      </c>
      <c r="C48" s="14"/>
      <c r="D48" s="203"/>
      <c r="E48" s="62"/>
      <c r="F48" s="62"/>
      <c r="G48" s="213">
        <v>0</v>
      </c>
      <c r="H48" s="64"/>
      <c r="I48" s="64"/>
      <c r="J48" s="231" t="e">
        <f>(G48*Deckblatt!$G$23)/Deckblatt!$D$23/12</f>
        <v>#DIV/0!</v>
      </c>
      <c r="K48" s="62" t="e">
        <f>(G48*Deckblatt!$G$24)/Deckblatt!$D$24/12</f>
        <v>#DIV/0!</v>
      </c>
      <c r="L48" s="232" t="e">
        <f>(G48*Deckblatt!$G$25)/Deckblatt!$D$25/12</f>
        <v>#DIV/0!</v>
      </c>
      <c r="M48" s="62"/>
      <c r="O48" s="447"/>
      <c r="P48" s="498"/>
      <c r="Q48" s="499"/>
      <c r="R48" s="499"/>
      <c r="S48" s="497"/>
      <c r="T48" s="497"/>
      <c r="U48" s="493"/>
      <c r="V48" s="45"/>
    </row>
    <row r="49" spans="1:22" ht="15" customHeight="1">
      <c r="A49" s="68" t="s">
        <v>67</v>
      </c>
      <c r="B49" s="5" t="s">
        <v>208</v>
      </c>
      <c r="C49" s="14"/>
      <c r="D49" s="203"/>
      <c r="E49" s="62"/>
      <c r="F49" s="62"/>
      <c r="G49" s="213">
        <v>0</v>
      </c>
      <c r="H49" s="64"/>
      <c r="I49" s="64"/>
      <c r="J49" s="231" t="e">
        <f>(G49*Deckblatt!$G$23)/Deckblatt!$D$23/12</f>
        <v>#DIV/0!</v>
      </c>
      <c r="K49" s="62" t="e">
        <f>(G49*Deckblatt!$G$24)/Deckblatt!$D$24/12</f>
        <v>#DIV/0!</v>
      </c>
      <c r="L49" s="232" t="e">
        <f>(G49*Deckblatt!$G$25)/Deckblatt!$D$25/12</f>
        <v>#DIV/0!</v>
      </c>
      <c r="M49" s="62"/>
      <c r="O49" s="447"/>
      <c r="P49" s="498"/>
      <c r="Q49" s="499"/>
      <c r="R49" s="499"/>
      <c r="S49" s="497"/>
      <c r="T49" s="497"/>
      <c r="U49" s="493"/>
      <c r="V49" s="45"/>
    </row>
    <row r="50" spans="1:22" ht="15" customHeight="1">
      <c r="A50" s="65"/>
      <c r="B50" s="356" t="s">
        <v>68</v>
      </c>
      <c r="C50" s="356"/>
      <c r="D50" s="357">
        <f>D47+D48+D49</f>
        <v>0</v>
      </c>
      <c r="E50" s="358"/>
      <c r="F50" s="358"/>
      <c r="G50" s="359">
        <f>SUM(G47:G49)</f>
        <v>0</v>
      </c>
      <c r="H50" s="360"/>
      <c r="I50" s="360"/>
      <c r="J50" s="370" t="e">
        <f>SUM(J47:J49)</f>
        <v>#DIV/0!</v>
      </c>
      <c r="K50" s="365" t="e">
        <f>SUM(K47:K49)</f>
        <v>#DIV/0!</v>
      </c>
      <c r="L50" s="371" t="e">
        <f>SUM(L47:L49)</f>
        <v>#DIV/0!</v>
      </c>
      <c r="M50" s="69"/>
      <c r="O50" s="447"/>
      <c r="P50" s="500"/>
      <c r="Q50" s="499"/>
      <c r="R50" s="501"/>
      <c r="S50" s="497"/>
      <c r="T50" s="497"/>
      <c r="U50" s="493"/>
      <c r="V50" s="45"/>
    </row>
    <row r="51" spans="1:22" ht="21" customHeight="1">
      <c r="A51" s="187" t="s">
        <v>69</v>
      </c>
      <c r="B51" s="198" t="s">
        <v>70</v>
      </c>
      <c r="C51" s="198"/>
      <c r="D51" s="209"/>
      <c r="E51" s="199"/>
      <c r="F51" s="199"/>
      <c r="G51" s="219"/>
      <c r="H51" s="200"/>
      <c r="I51" s="200"/>
      <c r="J51" s="225"/>
      <c r="K51" s="192"/>
      <c r="L51" s="193"/>
      <c r="M51" s="317"/>
      <c r="N51" s="1"/>
      <c r="O51" s="447"/>
      <c r="P51" s="494"/>
      <c r="Q51" s="499"/>
      <c r="R51" s="501"/>
      <c r="S51" s="497"/>
      <c r="T51" s="497"/>
      <c r="U51" s="493"/>
      <c r="V51" s="45"/>
    </row>
    <row r="52" spans="1:22" ht="15" customHeight="1">
      <c r="A52" s="312" t="s">
        <v>71</v>
      </c>
      <c r="B52" s="313" t="s">
        <v>72</v>
      </c>
      <c r="C52" s="292"/>
      <c r="D52" s="293"/>
      <c r="E52" s="233"/>
      <c r="F52" s="233"/>
      <c r="G52" s="372">
        <v>0</v>
      </c>
      <c r="H52" s="314"/>
      <c r="I52" s="314"/>
      <c r="J52" s="231" t="e">
        <f>G52/Deckblatt!$D$26/12</f>
        <v>#DIV/0!</v>
      </c>
      <c r="K52" s="62" t="e">
        <f>G52/Deckblatt!$D$26/12</f>
        <v>#DIV/0!</v>
      </c>
      <c r="L52" s="232" t="e">
        <f>G52/Deckblatt!$D$26/12</f>
        <v>#DIV/0!</v>
      </c>
      <c r="M52" s="62"/>
      <c r="N52" s="1"/>
      <c r="O52" s="447"/>
      <c r="P52" s="498"/>
      <c r="Q52" s="500"/>
      <c r="R52" s="500"/>
      <c r="S52" s="502"/>
      <c r="T52" s="502"/>
      <c r="U52" s="493"/>
      <c r="V52" s="45"/>
    </row>
    <row r="53" spans="1:22" ht="15" customHeight="1">
      <c r="A53" s="315" t="s">
        <v>73</v>
      </c>
      <c r="B53" s="5" t="s">
        <v>74</v>
      </c>
      <c r="C53" s="14"/>
      <c r="D53" s="203"/>
      <c r="E53" s="62"/>
      <c r="F53" s="62"/>
      <c r="G53" s="218">
        <v>0</v>
      </c>
      <c r="H53" s="166"/>
      <c r="I53" s="166"/>
      <c r="J53" s="231" t="e">
        <f>G53/Deckblatt!$D$26/12</f>
        <v>#DIV/0!</v>
      </c>
      <c r="K53" s="62" t="e">
        <f>G53/Deckblatt!$D$26/12</f>
        <v>#DIV/0!</v>
      </c>
      <c r="L53" s="232" t="e">
        <f>G53/Deckblatt!$D$26/12</f>
        <v>#DIV/0!</v>
      </c>
      <c r="M53" s="62"/>
      <c r="N53" s="1"/>
      <c r="O53" s="447"/>
      <c r="P53" s="498"/>
      <c r="Q53" s="500"/>
      <c r="R53" s="500"/>
      <c r="S53" s="502"/>
      <c r="T53" s="502"/>
      <c r="U53" s="493"/>
      <c r="V53" s="45"/>
    </row>
    <row r="54" spans="1:22" ht="15" customHeight="1">
      <c r="A54" s="44"/>
      <c r="B54" s="356" t="s">
        <v>323</v>
      </c>
      <c r="C54" s="381"/>
      <c r="D54" s="382">
        <f>D52+D53</f>
        <v>0</v>
      </c>
      <c r="E54" s="383"/>
      <c r="F54" s="383"/>
      <c r="G54" s="359">
        <f>SUM(G52:G53)</f>
        <v>0</v>
      </c>
      <c r="H54" s="360"/>
      <c r="I54" s="360"/>
      <c r="J54" s="384" t="e">
        <f>SUM(J52:J53)</f>
        <v>#DIV/0!</v>
      </c>
      <c r="K54" s="385" t="e">
        <f>SUM(K52:K53)</f>
        <v>#DIV/0!</v>
      </c>
      <c r="L54" s="386" t="e">
        <f>SUM(L52:L53)</f>
        <v>#DIV/0!</v>
      </c>
      <c r="M54" s="316"/>
      <c r="N54" s="1"/>
      <c r="O54" s="447"/>
      <c r="P54" s="498"/>
      <c r="Q54" s="500"/>
      <c r="R54" s="500"/>
      <c r="S54" s="502"/>
      <c r="T54" s="502"/>
      <c r="U54" s="493"/>
      <c r="V54" s="45"/>
    </row>
    <row r="55" spans="1:22" ht="15" customHeight="1">
      <c r="A55" s="639"/>
      <c r="B55" s="639"/>
      <c r="C55" s="387"/>
      <c r="D55" s="388"/>
      <c r="E55" s="388"/>
      <c r="F55" s="388"/>
      <c r="G55" s="389"/>
      <c r="H55" s="389"/>
      <c r="I55" s="389"/>
      <c r="J55" s="390"/>
      <c r="K55" s="390"/>
      <c r="L55" s="390"/>
      <c r="M55" s="79"/>
      <c r="O55" s="493"/>
      <c r="P55" s="493"/>
      <c r="Q55" s="493"/>
      <c r="R55" s="493"/>
      <c r="S55" s="493"/>
      <c r="T55" s="493"/>
      <c r="U55" s="493"/>
      <c r="V55" s="45"/>
    </row>
    <row r="56" spans="1:22" ht="7.9" customHeight="1">
      <c r="A56" s="5"/>
      <c r="B56" s="5"/>
      <c r="C56" s="14"/>
      <c r="D56" s="5"/>
      <c r="E56" s="14"/>
      <c r="F56" s="14"/>
      <c r="G56" s="5"/>
      <c r="H56" s="5"/>
      <c r="I56" s="5"/>
      <c r="J56" s="79"/>
      <c r="K56" s="5"/>
      <c r="L56" s="5"/>
      <c r="O56" s="5"/>
      <c r="P56" s="5"/>
      <c r="Q56" s="5"/>
      <c r="R56" s="5"/>
      <c r="S56" s="5"/>
      <c r="T56" s="5"/>
      <c r="U56" s="5"/>
    </row>
    <row r="57" spans="1:22">
      <c r="A57" s="5"/>
      <c r="C57" s="60"/>
      <c r="D57" s="61"/>
      <c r="E57" s="62"/>
      <c r="F57" s="62"/>
      <c r="G57" s="394" t="s">
        <v>325</v>
      </c>
      <c r="H57" s="395"/>
      <c r="I57" s="395"/>
      <c r="J57" s="622" t="e">
        <f>J15+J22+J27+J35+J41+J45+J50-J54</f>
        <v>#DIV/0!</v>
      </c>
      <c r="K57" s="396" t="e">
        <f>K15+K22+K27+K35+K41+K45+K50-K54</f>
        <v>#DIV/0!</v>
      </c>
      <c r="L57" s="397" t="e">
        <f>L15+L22+L27+L35+L41+L45+L50-L54</f>
        <v>#DIV/0!</v>
      </c>
      <c r="M57" s="62"/>
    </row>
    <row r="58" spans="1:22">
      <c r="A58" s="291"/>
      <c r="C58" s="14"/>
      <c r="D58" s="70"/>
      <c r="E58" s="70"/>
      <c r="F58" s="70"/>
      <c r="G58" s="398" t="s">
        <v>326</v>
      </c>
      <c r="H58" s="393"/>
      <c r="I58" s="393"/>
      <c r="J58" s="392" t="e">
        <f>J16+J22+J27+J35+J41+J45+J50-J54</f>
        <v>#DIV/0!</v>
      </c>
      <c r="K58" s="392" t="e">
        <f>K16+K22+K27+K35+K41+K45+K50-K54</f>
        <v>#DIV/0!</v>
      </c>
      <c r="L58" s="399" t="e">
        <f>L16+L22+L27+L35+L41+L45+L50-L54</f>
        <v>#DIV/0!</v>
      </c>
      <c r="M58" s="70"/>
    </row>
    <row r="59" spans="1:22">
      <c r="A59" s="291"/>
      <c r="C59" s="14"/>
      <c r="D59" s="62"/>
      <c r="E59" s="62"/>
      <c r="F59" s="62"/>
      <c r="G59" s="400" t="s">
        <v>327</v>
      </c>
      <c r="H59" s="401"/>
      <c r="I59" s="401"/>
      <c r="J59" s="402" t="e">
        <f>J17+J22+J27+J35+J41+J45+J50-J54</f>
        <v>#DIV/0!</v>
      </c>
      <c r="K59" s="402" t="e">
        <f>K17+K22+K27+K35+K41+K45+K50-K54</f>
        <v>#DIV/0!</v>
      </c>
      <c r="L59" s="403"/>
      <c r="M59" s="62"/>
    </row>
    <row r="60" spans="1:22">
      <c r="A60" s="291"/>
      <c r="B60" s="5"/>
      <c r="C60" s="14"/>
      <c r="D60" s="62"/>
      <c r="E60" s="62"/>
      <c r="F60" s="62"/>
      <c r="H60" s="72"/>
      <c r="I60" s="72"/>
      <c r="J60" s="62"/>
      <c r="K60" s="62"/>
      <c r="L60" s="62"/>
      <c r="M60" s="62"/>
    </row>
    <row r="61" spans="1:22">
      <c r="A61" s="291"/>
      <c r="B61" s="5"/>
      <c r="C61" s="14"/>
      <c r="D61" s="62"/>
      <c r="E61" s="62"/>
      <c r="F61" s="62"/>
      <c r="G61" s="72"/>
      <c r="H61" s="72"/>
      <c r="I61" s="72"/>
      <c r="J61" s="62"/>
      <c r="K61" s="62"/>
      <c r="L61" s="62"/>
      <c r="M61" s="62"/>
    </row>
    <row r="62" spans="1:22">
      <c r="A62" s="291"/>
      <c r="B62" s="5"/>
      <c r="C62" s="14"/>
      <c r="D62" s="62"/>
      <c r="E62" s="62"/>
      <c r="F62" s="62"/>
      <c r="G62" s="72"/>
      <c r="H62" s="72"/>
      <c r="I62" s="72"/>
      <c r="J62" s="62"/>
      <c r="K62" s="62"/>
      <c r="L62" s="62"/>
      <c r="M62" s="62"/>
    </row>
    <row r="63" spans="1:22">
      <c r="A63" s="291"/>
      <c r="B63" s="5"/>
      <c r="C63" s="14"/>
      <c r="D63" s="62"/>
      <c r="E63" s="62"/>
      <c r="F63" s="62"/>
      <c r="G63" s="72"/>
      <c r="H63" s="72"/>
      <c r="I63" s="72"/>
      <c r="J63" s="62"/>
      <c r="K63" s="62"/>
      <c r="L63" s="62"/>
      <c r="M63" s="62"/>
    </row>
    <row r="64" spans="1:22">
      <c r="A64" s="291"/>
      <c r="B64" s="5"/>
      <c r="C64" s="14"/>
      <c r="D64" s="62"/>
      <c r="E64" s="62"/>
      <c r="F64" s="62"/>
      <c r="G64" s="72"/>
      <c r="H64" s="72"/>
      <c r="I64" s="72"/>
      <c r="J64" s="62"/>
      <c r="K64" s="62"/>
      <c r="L64" s="62"/>
      <c r="M64" s="62"/>
    </row>
    <row r="65" spans="1:14">
      <c r="A65" s="291"/>
      <c r="B65" s="5"/>
      <c r="C65" s="14"/>
      <c r="D65" s="62"/>
      <c r="E65" s="62"/>
      <c r="F65" s="62"/>
      <c r="G65" s="72"/>
      <c r="H65" s="72"/>
      <c r="I65" s="72"/>
      <c r="J65" s="62"/>
      <c r="K65" s="62"/>
      <c r="L65" s="62"/>
      <c r="M65" s="62"/>
    </row>
    <row r="66" spans="1:14">
      <c r="A66" s="291"/>
      <c r="B66" s="5"/>
      <c r="C66" s="14"/>
      <c r="D66" s="62"/>
      <c r="E66" s="62"/>
      <c r="F66" s="62"/>
      <c r="G66" s="72"/>
      <c r="H66" s="72"/>
      <c r="I66" s="72"/>
      <c r="J66" s="62"/>
      <c r="K66" s="62"/>
      <c r="L66" s="62"/>
      <c r="M66" s="62"/>
    </row>
    <row r="67" spans="1:14">
      <c r="A67" s="291"/>
      <c r="B67" s="5"/>
      <c r="C67" s="14"/>
      <c r="D67" s="62"/>
      <c r="E67" s="62"/>
      <c r="F67" s="62"/>
      <c r="G67" s="72"/>
      <c r="H67" s="72"/>
      <c r="I67" s="72"/>
      <c r="J67" s="62"/>
      <c r="K67" s="62"/>
      <c r="L67" s="62"/>
      <c r="M67" s="62"/>
    </row>
    <row r="68" spans="1:14">
      <c r="A68" s="291"/>
      <c r="B68" s="5"/>
      <c r="C68" s="14"/>
      <c r="D68" s="62"/>
      <c r="E68" s="62"/>
      <c r="F68" s="62"/>
      <c r="G68" s="72"/>
      <c r="H68" s="72"/>
      <c r="I68" s="72"/>
      <c r="J68" s="62"/>
      <c r="K68" s="62"/>
      <c r="L68" s="62"/>
      <c r="M68" s="62"/>
    </row>
    <row r="69" spans="1:14">
      <c r="A69" s="291"/>
      <c r="B69" s="5"/>
      <c r="C69" s="14"/>
      <c r="D69" s="62"/>
      <c r="E69" s="62"/>
      <c r="F69" s="62"/>
      <c r="G69" s="72"/>
      <c r="H69" s="72"/>
      <c r="I69" s="72"/>
      <c r="J69" s="62"/>
      <c r="K69" s="62"/>
      <c r="L69" s="62"/>
      <c r="M69" s="62"/>
    </row>
    <row r="70" spans="1:14">
      <c r="A70" s="291"/>
      <c r="B70" s="5"/>
      <c r="C70" s="14"/>
      <c r="D70" s="62"/>
      <c r="E70" s="62"/>
      <c r="F70" s="62"/>
      <c r="G70" s="72"/>
      <c r="H70" s="72"/>
      <c r="I70" s="72"/>
      <c r="J70" s="62"/>
      <c r="K70" s="62"/>
      <c r="L70" s="62"/>
      <c r="M70" s="62"/>
    </row>
    <row r="71" spans="1:14">
      <c r="A71" s="291"/>
      <c r="B71" s="5"/>
      <c r="C71" s="14"/>
      <c r="D71" s="62"/>
      <c r="E71" s="62"/>
      <c r="F71" s="62"/>
      <c r="G71" s="72"/>
      <c r="H71" s="72"/>
      <c r="I71" s="72"/>
      <c r="J71" s="62"/>
      <c r="K71" s="62"/>
      <c r="L71" s="62"/>
      <c r="M71" s="62"/>
    </row>
    <row r="72" spans="1:1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4">
      <c r="A73" s="68"/>
      <c r="B73" s="16"/>
      <c r="C73" s="43"/>
      <c r="D73" s="14"/>
      <c r="E73" s="14"/>
      <c r="F73" s="14"/>
      <c r="G73" s="14"/>
      <c r="H73" s="14"/>
      <c r="I73" s="14"/>
      <c r="J73" s="14"/>
      <c r="K73" s="14"/>
      <c r="L73" s="14"/>
    </row>
    <row r="74" spans="1:14">
      <c r="A74" s="241"/>
      <c r="B74" s="5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4" s="17" customFormat="1">
      <c r="A75" s="68"/>
      <c r="B75" s="242"/>
      <c r="C75" s="163"/>
      <c r="D75" s="14"/>
      <c r="E75" s="14"/>
      <c r="F75" s="14"/>
      <c r="G75" s="14"/>
      <c r="H75" s="14"/>
      <c r="I75" s="14"/>
      <c r="J75" s="73"/>
      <c r="K75" s="74"/>
      <c r="L75" s="75"/>
      <c r="M75" s="75"/>
    </row>
    <row r="76" spans="1:14">
      <c r="A76" s="68"/>
      <c r="B76" s="242"/>
      <c r="C76" s="163"/>
      <c r="D76" s="70"/>
      <c r="E76" s="70"/>
      <c r="F76" s="70"/>
      <c r="G76" s="71"/>
      <c r="H76" s="71"/>
      <c r="I76" s="71"/>
      <c r="J76" s="76"/>
      <c r="K76" s="62"/>
      <c r="L76" s="75"/>
      <c r="M76" s="75"/>
    </row>
    <row r="77" spans="1:14">
      <c r="A77" s="68"/>
      <c r="B77" s="242"/>
      <c r="C77" s="163"/>
      <c r="D77" s="14"/>
      <c r="E77" s="14"/>
      <c r="F77" s="14"/>
      <c r="G77" s="14"/>
      <c r="H77" s="14"/>
      <c r="I77" s="14"/>
      <c r="J77" s="73"/>
      <c r="K77" s="74"/>
      <c r="L77" s="75"/>
      <c r="M77" s="75"/>
    </row>
    <row r="78" spans="1:14">
      <c r="A78" s="241"/>
      <c r="B78" s="242"/>
      <c r="C78" s="163"/>
      <c r="D78" s="5"/>
      <c r="E78" s="14"/>
      <c r="F78" s="14"/>
      <c r="G78" s="5"/>
      <c r="H78" s="5"/>
      <c r="I78" s="5"/>
      <c r="J78" s="77"/>
      <c r="K78" s="67"/>
      <c r="L78" s="75"/>
      <c r="M78" s="75"/>
    </row>
    <row r="79" spans="1:14">
      <c r="A79" s="68"/>
      <c r="B79" s="242"/>
      <c r="C79" s="163"/>
      <c r="D79" s="5"/>
      <c r="E79" s="14"/>
      <c r="F79" s="14"/>
      <c r="G79" s="5"/>
      <c r="H79" s="5"/>
      <c r="I79" s="5"/>
      <c r="J79" s="5"/>
      <c r="K79" s="5"/>
      <c r="L79" s="78"/>
      <c r="M79" s="75"/>
    </row>
    <row r="80" spans="1:14">
      <c r="A80" s="68"/>
      <c r="B80" s="242"/>
      <c r="C80" s="163"/>
      <c r="D80" s="5"/>
      <c r="E80" s="14"/>
      <c r="F80" s="14"/>
      <c r="G80" s="5"/>
      <c r="H80" s="5"/>
      <c r="I80" s="5"/>
      <c r="J80" s="5"/>
      <c r="K80" s="5"/>
      <c r="L80" s="78"/>
      <c r="M80" s="75"/>
      <c r="N80" s="1"/>
    </row>
    <row r="81" spans="1:12">
      <c r="A81" s="68"/>
      <c r="B81" s="242"/>
      <c r="C81" s="163"/>
      <c r="D81" s="5"/>
      <c r="E81" s="14"/>
      <c r="F81" s="14"/>
      <c r="G81" s="5"/>
      <c r="H81" s="5"/>
      <c r="I81" s="5"/>
      <c r="J81" s="5"/>
      <c r="K81" s="5"/>
      <c r="L81" s="5"/>
    </row>
    <row r="82" spans="1:12">
      <c r="A82" s="241"/>
      <c r="B82" s="242"/>
      <c r="C82" s="163"/>
      <c r="D82" s="5"/>
      <c r="E82" s="14"/>
      <c r="F82" s="14"/>
      <c r="G82" s="5"/>
      <c r="H82" s="5"/>
      <c r="I82" s="5"/>
      <c r="J82" s="5"/>
      <c r="K82" s="5"/>
      <c r="L82" s="5"/>
    </row>
    <row r="83" spans="1:12">
      <c r="A83" s="68"/>
      <c r="B83" s="242"/>
      <c r="C83" s="163"/>
      <c r="D83" s="5"/>
      <c r="E83" s="14"/>
      <c r="F83" s="14"/>
      <c r="G83" s="5"/>
      <c r="H83" s="5"/>
      <c r="I83" s="5"/>
      <c r="J83" s="5"/>
      <c r="K83" s="5"/>
      <c r="L83" s="5"/>
    </row>
    <row r="84" spans="1:12">
      <c r="A84" s="68"/>
      <c r="B84" s="242"/>
      <c r="C84" s="163"/>
      <c r="D84" s="5"/>
      <c r="E84" s="14"/>
      <c r="F84" s="14"/>
      <c r="G84" s="5"/>
      <c r="H84" s="5"/>
      <c r="I84" s="5"/>
      <c r="J84" s="5"/>
      <c r="K84" s="5"/>
      <c r="L84" s="5"/>
    </row>
    <row r="85" spans="1:12">
      <c r="A85" s="5"/>
      <c r="B85" s="5"/>
      <c r="C85" s="14"/>
      <c r="D85" s="5"/>
      <c r="E85" s="14"/>
      <c r="F85" s="14"/>
      <c r="G85" s="5"/>
      <c r="H85" s="5"/>
      <c r="I85" s="5"/>
      <c r="J85" s="5"/>
      <c r="K85" s="5"/>
      <c r="L85" s="5"/>
    </row>
    <row r="86" spans="1:12">
      <c r="A86" s="5"/>
      <c r="B86" s="5"/>
      <c r="C86" s="14"/>
      <c r="D86" s="5"/>
      <c r="E86" s="14"/>
      <c r="F86" s="14"/>
      <c r="G86" s="5"/>
      <c r="H86" s="5"/>
      <c r="I86" s="5"/>
      <c r="J86" s="5"/>
      <c r="K86" s="5"/>
      <c r="L86" s="5"/>
    </row>
    <row r="87" spans="1:12">
      <c r="A87" s="5"/>
      <c r="B87" s="5"/>
      <c r="C87" s="14"/>
      <c r="D87" s="5"/>
      <c r="E87" s="14"/>
      <c r="F87" s="14"/>
      <c r="G87" s="5"/>
      <c r="H87" s="5"/>
      <c r="I87" s="5"/>
      <c r="J87" s="5"/>
      <c r="K87" s="5"/>
      <c r="L87" s="5"/>
    </row>
    <row r="88" spans="1:12">
      <c r="A88" s="5"/>
      <c r="B88" s="5"/>
      <c r="C88" s="14"/>
      <c r="D88" s="5"/>
      <c r="E88" s="14"/>
      <c r="F88" s="14"/>
      <c r="G88" s="5"/>
      <c r="H88" s="5"/>
      <c r="I88" s="5"/>
      <c r="J88" s="5"/>
      <c r="K88" s="5"/>
      <c r="L88" s="5"/>
    </row>
    <row r="89" spans="1:12">
      <c r="A89" s="5"/>
      <c r="B89" s="5"/>
      <c r="C89" s="14"/>
      <c r="D89" s="5"/>
      <c r="E89" s="14"/>
      <c r="F89" s="14"/>
      <c r="G89" s="5"/>
      <c r="H89" s="5"/>
      <c r="I89" s="5"/>
      <c r="J89" s="5"/>
      <c r="K89" s="5"/>
      <c r="L89" s="5"/>
    </row>
    <row r="90" spans="1:12">
      <c r="A90" s="5"/>
      <c r="B90" s="5"/>
      <c r="C90" s="14"/>
      <c r="D90" s="5"/>
      <c r="E90" s="14"/>
      <c r="F90" s="14"/>
      <c r="G90" s="5"/>
      <c r="H90" s="5"/>
      <c r="I90" s="5"/>
      <c r="J90" s="5"/>
      <c r="K90" s="5"/>
      <c r="L90" s="5"/>
    </row>
    <row r="91" spans="1:12">
      <c r="A91" s="5"/>
      <c r="B91" s="5"/>
      <c r="C91" s="14"/>
      <c r="D91" s="5"/>
      <c r="E91" s="14"/>
      <c r="F91" s="14"/>
      <c r="G91" s="5"/>
      <c r="H91" s="5"/>
      <c r="I91" s="5"/>
      <c r="J91" s="5"/>
      <c r="K91" s="5"/>
      <c r="L91" s="5"/>
    </row>
    <row r="92" spans="1:12">
      <c r="A92" s="5"/>
      <c r="B92" s="5"/>
      <c r="C92" s="14"/>
      <c r="D92" s="5"/>
      <c r="E92" s="14"/>
      <c r="F92" s="14"/>
      <c r="G92" s="5"/>
      <c r="H92" s="5"/>
      <c r="I92" s="5"/>
      <c r="J92" s="5"/>
      <c r="K92" s="5"/>
      <c r="L92" s="5"/>
    </row>
    <row r="119" spans="2:11">
      <c r="B119" s="4"/>
      <c r="C119" s="42"/>
      <c r="J119" s="4"/>
      <c r="K119" s="4"/>
    </row>
    <row r="120" spans="2:11">
      <c r="B120" s="4"/>
      <c r="C120" s="42"/>
      <c r="J120" s="4"/>
      <c r="K120" s="4"/>
    </row>
    <row r="126" spans="2:11">
      <c r="G126" s="5"/>
      <c r="H126" s="5"/>
      <c r="I126" s="5"/>
    </row>
    <row r="128" spans="2:11">
      <c r="B128" s="4"/>
      <c r="C128" s="42"/>
      <c r="G128" s="16"/>
      <c r="H128" s="16"/>
      <c r="I128" s="16"/>
      <c r="J128" s="4"/>
      <c r="K128" s="4"/>
    </row>
  </sheetData>
  <mergeCells count="2">
    <mergeCell ref="A55:B55"/>
    <mergeCell ref="J4:L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E159"/>
  <sheetViews>
    <sheetView tabSelected="1" zoomScaleNormal="100" workbookViewId="0">
      <selection activeCell="P3" sqref="P3"/>
    </sheetView>
  </sheetViews>
  <sheetFormatPr baseColWidth="10" defaultColWidth="11.42578125" defaultRowHeight="11.25"/>
  <cols>
    <col min="1" max="1" width="4.42578125" style="243" customWidth="1"/>
    <col min="2" max="2" width="8.7109375" style="243" customWidth="1"/>
    <col min="3" max="3" width="7.85546875" style="243" bestFit="1" customWidth="1"/>
    <col min="4" max="4" width="8.7109375" style="243" customWidth="1"/>
    <col min="5" max="5" width="9.5703125" style="243" bestFit="1" customWidth="1"/>
    <col min="6" max="6" width="13.7109375" style="244" customWidth="1"/>
    <col min="7" max="7" width="8.7109375" style="244" customWidth="1"/>
    <col min="8" max="8" width="12" style="244" customWidth="1"/>
    <col min="9" max="9" width="13.7109375" style="244" customWidth="1"/>
    <col min="10" max="10" width="8.7109375" style="244" customWidth="1"/>
    <col min="11" max="11" width="12" style="244" customWidth="1"/>
    <col min="12" max="12" width="15" style="244" customWidth="1"/>
    <col min="13" max="14" width="13.28515625" style="244" customWidth="1"/>
    <col min="15" max="15" width="9.28515625" style="244" bestFit="1" customWidth="1"/>
    <col min="16" max="16" width="8.7109375" style="244" customWidth="1"/>
    <col min="17" max="17" width="9" style="244" customWidth="1"/>
    <col min="18" max="18" width="7.140625" style="244" customWidth="1"/>
    <col min="19" max="19" width="10.28515625" style="244" customWidth="1"/>
    <col min="20" max="20" width="11.28515625" style="2" bestFit="1" customWidth="1"/>
    <col min="21" max="21" width="6" style="244" customWidth="1"/>
    <col min="22" max="22" width="10.28515625" style="2" bestFit="1" customWidth="1"/>
    <col min="23" max="24" width="11.42578125" style="243"/>
    <col min="25" max="25" width="4.85546875" style="243" bestFit="1" customWidth="1"/>
    <col min="26" max="26" width="10" style="245" bestFit="1" customWidth="1"/>
    <col min="27" max="27" width="7.140625" style="246" bestFit="1" customWidth="1"/>
    <col min="28" max="28" width="4.85546875" style="246" bestFit="1" customWidth="1"/>
    <col min="29" max="29" width="6.85546875" style="246" bestFit="1" customWidth="1"/>
    <col min="30" max="16384" width="11.42578125" style="246"/>
  </cols>
  <sheetData>
    <row r="1" spans="1:26" ht="14.45" customHeight="1">
      <c r="B1" s="2"/>
      <c r="C1" s="2"/>
      <c r="K1" s="2"/>
      <c r="L1" s="243"/>
      <c r="M1" s="243"/>
    </row>
    <row r="2" spans="1:26" ht="19.899999999999999" customHeight="1">
      <c r="A2" s="456" t="s">
        <v>408</v>
      </c>
      <c r="B2" s="456"/>
      <c r="D2" s="448" t="s">
        <v>407</v>
      </c>
      <c r="E2" s="449"/>
      <c r="F2" s="449"/>
      <c r="G2" s="449"/>
      <c r="H2" s="450"/>
      <c r="J2" s="453"/>
      <c r="K2" s="453"/>
      <c r="L2" s="243"/>
      <c r="M2" s="243"/>
    </row>
    <row r="3" spans="1:26" ht="6" customHeight="1">
      <c r="B3" s="2"/>
      <c r="C3" s="2"/>
      <c r="I3" s="248"/>
      <c r="K3" s="2"/>
      <c r="L3" s="243"/>
      <c r="M3" s="243"/>
    </row>
    <row r="4" spans="1:26" ht="14.45" customHeight="1">
      <c r="B4" s="645" t="s">
        <v>328</v>
      </c>
      <c r="C4" s="646"/>
      <c r="D4" s="646"/>
      <c r="E4" s="467"/>
      <c r="F4" s="467"/>
      <c r="G4" s="467"/>
      <c r="H4" s="470"/>
      <c r="I4" s="459"/>
      <c r="L4" s="465"/>
      <c r="M4" s="413"/>
    </row>
    <row r="5" spans="1:26" ht="6" customHeight="1">
      <c r="B5" s="468"/>
      <c r="C5" s="461"/>
      <c r="D5" s="460"/>
      <c r="E5" s="460"/>
      <c r="F5" s="460"/>
      <c r="G5" s="460"/>
      <c r="H5" s="471"/>
      <c r="I5" s="480"/>
      <c r="J5" s="248"/>
      <c r="L5" s="413"/>
      <c r="M5" s="413"/>
    </row>
    <row r="6" spans="1:26" ht="14.45" customHeight="1">
      <c r="B6" s="643" t="s">
        <v>329</v>
      </c>
      <c r="C6" s="644"/>
      <c r="D6" s="463" t="s">
        <v>330</v>
      </c>
      <c r="E6" s="460"/>
      <c r="F6" s="466" t="s">
        <v>409</v>
      </c>
      <c r="G6" s="463"/>
      <c r="H6" s="472"/>
      <c r="I6" s="404"/>
      <c r="J6" s="248"/>
      <c r="K6" s="248"/>
      <c r="L6" s="247"/>
      <c r="M6" s="243"/>
    </row>
    <row r="7" spans="1:26" ht="14.45" customHeight="1">
      <c r="B7" s="462" t="s">
        <v>331</v>
      </c>
      <c r="C7" s="461"/>
      <c r="D7" s="463"/>
      <c r="E7" s="464"/>
      <c r="F7" s="461" t="s">
        <v>333</v>
      </c>
      <c r="G7" s="463"/>
      <c r="H7" s="473"/>
      <c r="I7" s="469"/>
      <c r="K7" s="247"/>
      <c r="L7" s="247"/>
      <c r="M7" s="243"/>
    </row>
    <row r="8" spans="1:26" ht="14.45" customHeight="1">
      <c r="B8" s="474" t="s">
        <v>332</v>
      </c>
      <c r="C8" s="475"/>
      <c r="D8" s="463"/>
      <c r="E8" s="476"/>
      <c r="F8" s="477"/>
      <c r="G8" s="478" t="s">
        <v>334</v>
      </c>
      <c r="H8" s="479"/>
      <c r="I8" s="480"/>
      <c r="J8" s="248"/>
    </row>
    <row r="9" spans="1:26">
      <c r="B9" s="250"/>
      <c r="C9" s="250"/>
      <c r="D9" s="250"/>
      <c r="F9" s="251"/>
      <c r="G9" s="251"/>
      <c r="H9" s="251"/>
    </row>
    <row r="10" spans="1:26" s="255" customFormat="1" ht="12.75" customHeight="1">
      <c r="A10" s="252" t="s">
        <v>335</v>
      </c>
      <c r="B10" s="252" t="s">
        <v>336</v>
      </c>
      <c r="C10" s="252" t="s">
        <v>192</v>
      </c>
      <c r="D10" s="252" t="s">
        <v>337</v>
      </c>
      <c r="E10" s="252" t="s">
        <v>338</v>
      </c>
      <c r="F10" s="252" t="s">
        <v>339</v>
      </c>
      <c r="G10" s="252" t="s">
        <v>340</v>
      </c>
      <c r="H10" s="252" t="s">
        <v>341</v>
      </c>
      <c r="I10" s="252" t="s">
        <v>339</v>
      </c>
      <c r="J10" s="252" t="s">
        <v>340</v>
      </c>
      <c r="K10" s="252" t="s">
        <v>341</v>
      </c>
      <c r="L10" s="252" t="s">
        <v>342</v>
      </c>
      <c r="M10" s="252" t="s">
        <v>343</v>
      </c>
      <c r="N10" s="252" t="s">
        <v>344</v>
      </c>
      <c r="O10" s="252" t="s">
        <v>345</v>
      </c>
      <c r="P10" s="252" t="s">
        <v>346</v>
      </c>
      <c r="Q10" s="252" t="s">
        <v>346</v>
      </c>
      <c r="R10" s="253" t="s">
        <v>347</v>
      </c>
      <c r="S10" s="253" t="s">
        <v>344</v>
      </c>
      <c r="T10" s="254" t="s">
        <v>345</v>
      </c>
      <c r="U10" s="252" t="s">
        <v>348</v>
      </c>
      <c r="V10" s="252" t="s">
        <v>349</v>
      </c>
      <c r="W10" s="243"/>
      <c r="X10" s="243"/>
      <c r="Y10" s="243"/>
      <c r="Z10" s="245"/>
    </row>
    <row r="11" spans="1:26" s="255" customFormat="1" ht="12.75" customHeight="1">
      <c r="A11" s="256" t="s">
        <v>350</v>
      </c>
      <c r="B11" s="256" t="s">
        <v>133</v>
      </c>
      <c r="C11" s="256" t="s">
        <v>373</v>
      </c>
      <c r="D11" s="256" t="s">
        <v>351</v>
      </c>
      <c r="E11" s="256" t="s">
        <v>352</v>
      </c>
      <c r="F11" s="257" t="s">
        <v>353</v>
      </c>
      <c r="G11" s="256" t="s">
        <v>354</v>
      </c>
      <c r="H11" s="256" t="s">
        <v>22</v>
      </c>
      <c r="I11" s="257" t="s">
        <v>353</v>
      </c>
      <c r="J11" s="256" t="s">
        <v>354</v>
      </c>
      <c r="K11" s="256" t="s">
        <v>22</v>
      </c>
      <c r="L11" s="256" t="s">
        <v>22</v>
      </c>
      <c r="M11" s="256" t="s">
        <v>355</v>
      </c>
      <c r="N11" s="256" t="s">
        <v>356</v>
      </c>
      <c r="O11" s="256" t="s">
        <v>357</v>
      </c>
      <c r="P11" s="256" t="s">
        <v>358</v>
      </c>
      <c r="Q11" s="256"/>
      <c r="R11" s="258"/>
      <c r="S11" s="258"/>
      <c r="T11" s="259" t="s">
        <v>359</v>
      </c>
      <c r="U11" s="256" t="s">
        <v>360</v>
      </c>
      <c r="V11" s="256" t="s">
        <v>361</v>
      </c>
      <c r="W11" s="243"/>
      <c r="X11" s="243"/>
      <c r="Y11" s="243"/>
      <c r="Z11" s="245"/>
    </row>
    <row r="12" spans="1:26" s="255" customFormat="1" ht="12.75" customHeight="1">
      <c r="A12" s="260"/>
      <c r="B12" s="298"/>
      <c r="C12" s="298"/>
      <c r="D12" s="260"/>
      <c r="E12" s="260" t="s">
        <v>277</v>
      </c>
      <c r="F12" s="260" t="s">
        <v>362</v>
      </c>
      <c r="G12" s="260"/>
      <c r="H12" s="260"/>
      <c r="I12" s="260" t="s">
        <v>362</v>
      </c>
      <c r="J12" s="260"/>
      <c r="K12" s="260"/>
      <c r="L12" s="260" t="s">
        <v>363</v>
      </c>
      <c r="M12" s="260"/>
      <c r="N12" s="260"/>
      <c r="O12" s="260"/>
      <c r="P12" s="260"/>
      <c r="Q12" s="260"/>
      <c r="R12" s="261"/>
      <c r="S12" s="261"/>
      <c r="T12" s="262" t="s">
        <v>364</v>
      </c>
      <c r="U12" s="260"/>
      <c r="V12" s="260" t="s">
        <v>365</v>
      </c>
      <c r="W12" s="243"/>
      <c r="X12" s="243"/>
      <c r="Y12" s="243"/>
      <c r="Z12" s="245"/>
    </row>
    <row r="13" spans="1:26" ht="13.15" customHeight="1">
      <c r="A13" s="263">
        <v>1</v>
      </c>
      <c r="B13" s="415"/>
      <c r="C13" s="416"/>
      <c r="D13" s="415"/>
      <c r="E13" s="417"/>
      <c r="F13" s="266"/>
      <c r="G13" s="267"/>
      <c r="H13" s="268">
        <f>F13*G13</f>
        <v>0</v>
      </c>
      <c r="I13" s="266"/>
      <c r="J13" s="267"/>
      <c r="K13" s="268">
        <f>I13*J13</f>
        <v>0</v>
      </c>
      <c r="L13" s="269">
        <f>H13+K13</f>
        <v>0</v>
      </c>
      <c r="M13" s="266"/>
      <c r="N13" s="266"/>
      <c r="O13" s="269">
        <f>L13+M13+N13</f>
        <v>0</v>
      </c>
      <c r="P13" s="457">
        <v>0.21</v>
      </c>
      <c r="Q13" s="269">
        <f>O13*P13</f>
        <v>0</v>
      </c>
      <c r="R13" s="266"/>
      <c r="S13" s="419"/>
      <c r="T13" s="270">
        <f>O13+Q13+R13+S13</f>
        <v>0</v>
      </c>
      <c r="U13" s="271">
        <v>0.75</v>
      </c>
      <c r="V13" s="270">
        <f>T13*U13</f>
        <v>0</v>
      </c>
    </row>
    <row r="14" spans="1:26" ht="13.15" customHeight="1">
      <c r="A14" s="263">
        <v>2</v>
      </c>
      <c r="B14" s="264"/>
      <c r="C14" s="319"/>
      <c r="D14" s="264"/>
      <c r="E14" s="265"/>
      <c r="F14" s="266"/>
      <c r="G14" s="267"/>
      <c r="H14" s="268">
        <f>F14*G14</f>
        <v>0</v>
      </c>
      <c r="I14" s="266"/>
      <c r="J14" s="267"/>
      <c r="K14" s="268">
        <f>I14*J14</f>
        <v>0</v>
      </c>
      <c r="L14" s="269">
        <f t="shared" ref="L14:L15" si="0">H14+K14</f>
        <v>0</v>
      </c>
      <c r="M14" s="266"/>
      <c r="N14" s="266"/>
      <c r="O14" s="269">
        <f t="shared" ref="O14:O15" si="1">L14+M14+N14</f>
        <v>0</v>
      </c>
      <c r="P14" s="418"/>
      <c r="Q14" s="269">
        <f>O14*P14</f>
        <v>0</v>
      </c>
      <c r="R14" s="269"/>
      <c r="S14" s="269"/>
      <c r="T14" s="270">
        <f t="shared" ref="T14:T15" si="2">O14+Q14+R14+S14</f>
        <v>0</v>
      </c>
      <c r="U14" s="271"/>
      <c r="V14" s="270">
        <f>T14*U14</f>
        <v>0</v>
      </c>
    </row>
    <row r="15" spans="1:26" ht="13.15" customHeight="1">
      <c r="A15" s="263">
        <v>3</v>
      </c>
      <c r="B15" s="264"/>
      <c r="C15" s="319"/>
      <c r="D15" s="264"/>
      <c r="E15" s="265"/>
      <c r="F15" s="266"/>
      <c r="G15" s="267"/>
      <c r="H15" s="268">
        <f>F15*G15</f>
        <v>0</v>
      </c>
      <c r="I15" s="266"/>
      <c r="J15" s="267"/>
      <c r="K15" s="268">
        <f>I15*J15</f>
        <v>0</v>
      </c>
      <c r="L15" s="269">
        <f t="shared" si="0"/>
        <v>0</v>
      </c>
      <c r="M15" s="266"/>
      <c r="N15" s="266"/>
      <c r="O15" s="269">
        <f t="shared" si="1"/>
        <v>0</v>
      </c>
      <c r="P15" s="418"/>
      <c r="Q15" s="269">
        <f>O15*P15</f>
        <v>0</v>
      </c>
      <c r="R15" s="269"/>
      <c r="S15" s="269"/>
      <c r="T15" s="270">
        <f t="shared" si="2"/>
        <v>0</v>
      </c>
      <c r="U15" s="271"/>
      <c r="V15" s="270">
        <f>T15*U15</f>
        <v>0</v>
      </c>
    </row>
    <row r="16" spans="1:26" s="273" customFormat="1" ht="14.45" customHeight="1">
      <c r="A16" s="410" t="s">
        <v>366</v>
      </c>
      <c r="B16" s="406"/>
      <c r="C16" s="407"/>
      <c r="D16" s="406"/>
      <c r="E16" s="406"/>
      <c r="F16" s="406"/>
      <c r="G16" s="408"/>
      <c r="H16" s="406"/>
      <c r="I16" s="406"/>
      <c r="J16" s="408"/>
      <c r="K16" s="406"/>
      <c r="L16" s="406"/>
      <c r="M16" s="406"/>
      <c r="N16" s="406"/>
      <c r="O16" s="406"/>
      <c r="P16" s="406"/>
      <c r="Q16" s="406"/>
      <c r="R16" s="406"/>
      <c r="S16" s="406"/>
      <c r="T16" s="406">
        <f>SUM(T13:T15)</f>
        <v>0</v>
      </c>
      <c r="U16" s="409">
        <f>SUM(U13:U15)</f>
        <v>0.75</v>
      </c>
      <c r="V16" s="272">
        <f>SUM(V13:V15)</f>
        <v>0</v>
      </c>
      <c r="W16" s="245"/>
      <c r="X16" s="245"/>
      <c r="Y16" s="245"/>
      <c r="Z16" s="245"/>
    </row>
    <row r="17" spans="1:26" ht="10.15" customHeight="1">
      <c r="A17" s="274"/>
      <c r="B17" s="274"/>
      <c r="C17" s="320"/>
      <c r="D17" s="274"/>
      <c r="E17" s="274"/>
      <c r="F17" s="275"/>
      <c r="G17" s="276"/>
      <c r="H17" s="275"/>
      <c r="I17" s="275"/>
      <c r="J17" s="276"/>
      <c r="K17" s="275"/>
      <c r="L17" s="275"/>
      <c r="M17" s="275"/>
      <c r="N17" s="275"/>
      <c r="O17" s="275"/>
      <c r="P17" s="275"/>
      <c r="Q17" s="269"/>
      <c r="R17" s="275"/>
      <c r="S17" s="275"/>
      <c r="T17" s="270"/>
      <c r="U17" s="277"/>
      <c r="V17" s="270"/>
    </row>
    <row r="18" spans="1:26" ht="15.75" customHeight="1">
      <c r="A18" s="263">
        <v>1</v>
      </c>
      <c r="B18" s="415"/>
      <c r="C18" s="416"/>
      <c r="D18" s="415"/>
      <c r="E18" s="417"/>
      <c r="F18" s="266"/>
      <c r="G18" s="267"/>
      <c r="H18" s="268">
        <f t="shared" ref="H18:H35" si="3">F18*G18</f>
        <v>0</v>
      </c>
      <c r="I18" s="266"/>
      <c r="J18" s="267"/>
      <c r="K18" s="268">
        <f t="shared" ref="K18:K35" si="4">I18*J18</f>
        <v>0</v>
      </c>
      <c r="L18" s="269">
        <f t="shared" ref="L18:L35" si="5">H18+K18</f>
        <v>0</v>
      </c>
      <c r="M18" s="266"/>
      <c r="N18" s="266"/>
      <c r="O18" s="269">
        <f t="shared" ref="O18:O35" si="6">L18+M18+N18</f>
        <v>0</v>
      </c>
      <c r="P18" s="418"/>
      <c r="Q18" s="269">
        <f t="shared" ref="Q18:Q35" si="7">O18*P18</f>
        <v>0</v>
      </c>
      <c r="R18" s="266"/>
      <c r="S18" s="266"/>
      <c r="T18" s="270">
        <f t="shared" ref="T18:T35" si="8">O18+Q18+R18+S18</f>
        <v>0</v>
      </c>
      <c r="U18" s="271"/>
      <c r="V18" s="270">
        <f>T18*U18</f>
        <v>0</v>
      </c>
    </row>
    <row r="19" spans="1:26" ht="15.75" customHeight="1">
      <c r="A19" s="263">
        <v>2</v>
      </c>
      <c r="B19" s="415"/>
      <c r="C19" s="416"/>
      <c r="D19" s="415"/>
      <c r="E19" s="417"/>
      <c r="F19" s="266"/>
      <c r="G19" s="267"/>
      <c r="H19" s="268">
        <f t="shared" ref="H19:H20" si="9">F19*G19</f>
        <v>0</v>
      </c>
      <c r="I19" s="266"/>
      <c r="J19" s="267"/>
      <c r="K19" s="268">
        <f t="shared" ref="K19:K20" si="10">I19*J19</f>
        <v>0</v>
      </c>
      <c r="L19" s="269">
        <f t="shared" ref="L19:L20" si="11">H19+K19</f>
        <v>0</v>
      </c>
      <c r="M19" s="266"/>
      <c r="N19" s="266"/>
      <c r="O19" s="269">
        <f t="shared" ref="O19:O20" si="12">L19+M19+N19</f>
        <v>0</v>
      </c>
      <c r="P19" s="418"/>
      <c r="Q19" s="269">
        <f t="shared" ref="Q19:Q20" si="13">O19*P19</f>
        <v>0</v>
      </c>
      <c r="R19" s="266"/>
      <c r="S19" s="266"/>
      <c r="T19" s="270">
        <f t="shared" si="8"/>
        <v>0</v>
      </c>
      <c r="U19" s="271"/>
      <c r="V19" s="270">
        <f t="shared" ref="V19:V35" si="14">T19*U19</f>
        <v>0</v>
      </c>
    </row>
    <row r="20" spans="1:26" ht="13.15" customHeight="1">
      <c r="A20" s="263">
        <v>3</v>
      </c>
      <c r="B20" s="415"/>
      <c r="C20" s="416"/>
      <c r="D20" s="415"/>
      <c r="E20" s="417"/>
      <c r="F20" s="266"/>
      <c r="G20" s="267"/>
      <c r="H20" s="268">
        <f t="shared" si="9"/>
        <v>0</v>
      </c>
      <c r="I20" s="266"/>
      <c r="J20" s="267"/>
      <c r="K20" s="268">
        <f t="shared" si="10"/>
        <v>0</v>
      </c>
      <c r="L20" s="269">
        <f t="shared" si="11"/>
        <v>0</v>
      </c>
      <c r="M20" s="266"/>
      <c r="N20" s="266"/>
      <c r="O20" s="269">
        <f t="shared" si="12"/>
        <v>0</v>
      </c>
      <c r="P20" s="418"/>
      <c r="Q20" s="269">
        <f t="shared" si="13"/>
        <v>0</v>
      </c>
      <c r="R20" s="266"/>
      <c r="S20" s="266"/>
      <c r="T20" s="270">
        <f t="shared" si="8"/>
        <v>0</v>
      </c>
      <c r="U20" s="271"/>
      <c r="V20" s="270">
        <f t="shared" si="14"/>
        <v>0</v>
      </c>
    </row>
    <row r="21" spans="1:26" ht="13.15" customHeight="1">
      <c r="A21" s="263">
        <v>4</v>
      </c>
      <c r="B21" s="415"/>
      <c r="C21" s="416"/>
      <c r="D21" s="415"/>
      <c r="E21" s="417"/>
      <c r="F21" s="266"/>
      <c r="G21" s="267"/>
      <c r="H21" s="268">
        <f t="shared" ref="H21:H22" si="15">F21*G21</f>
        <v>0</v>
      </c>
      <c r="I21" s="266"/>
      <c r="J21" s="267"/>
      <c r="K21" s="268">
        <f t="shared" ref="K21:K22" si="16">I21*J21</f>
        <v>0</v>
      </c>
      <c r="L21" s="269">
        <f t="shared" ref="L21:L22" si="17">H21+K21</f>
        <v>0</v>
      </c>
      <c r="M21" s="266"/>
      <c r="N21" s="266"/>
      <c r="O21" s="269">
        <f t="shared" ref="O21:O22" si="18">L21+M21+N21</f>
        <v>0</v>
      </c>
      <c r="P21" s="418"/>
      <c r="Q21" s="269">
        <f t="shared" ref="Q21:Q22" si="19">O21*P21</f>
        <v>0</v>
      </c>
      <c r="R21" s="266"/>
      <c r="S21" s="266"/>
      <c r="T21" s="270">
        <f t="shared" si="8"/>
        <v>0</v>
      </c>
      <c r="U21" s="271"/>
      <c r="V21" s="270">
        <f t="shared" si="14"/>
        <v>0</v>
      </c>
    </row>
    <row r="22" spans="1:26" ht="13.15" customHeight="1">
      <c r="A22" s="263">
        <v>5</v>
      </c>
      <c r="B22" s="415"/>
      <c r="C22" s="416"/>
      <c r="D22" s="415"/>
      <c r="E22" s="417"/>
      <c r="F22" s="266"/>
      <c r="G22" s="267"/>
      <c r="H22" s="268">
        <f t="shared" si="15"/>
        <v>0</v>
      </c>
      <c r="I22" s="266"/>
      <c r="J22" s="267"/>
      <c r="K22" s="268">
        <f t="shared" si="16"/>
        <v>0</v>
      </c>
      <c r="L22" s="269">
        <f t="shared" si="17"/>
        <v>0</v>
      </c>
      <c r="M22" s="266"/>
      <c r="N22" s="266"/>
      <c r="O22" s="269">
        <f t="shared" si="18"/>
        <v>0</v>
      </c>
      <c r="P22" s="418"/>
      <c r="Q22" s="269">
        <f t="shared" si="19"/>
        <v>0</v>
      </c>
      <c r="R22" s="266"/>
      <c r="S22" s="266"/>
      <c r="T22" s="270">
        <f t="shared" si="8"/>
        <v>0</v>
      </c>
      <c r="U22" s="271"/>
      <c r="V22" s="270">
        <f t="shared" si="14"/>
        <v>0</v>
      </c>
    </row>
    <row r="23" spans="1:26" ht="13.15" customHeight="1">
      <c r="A23" s="263">
        <v>6</v>
      </c>
      <c r="B23" s="415"/>
      <c r="C23" s="416"/>
      <c r="D23" s="415"/>
      <c r="E23" s="417"/>
      <c r="F23" s="266"/>
      <c r="G23" s="267"/>
      <c r="H23" s="268">
        <f t="shared" ref="H23" si="20">F23*G23</f>
        <v>0</v>
      </c>
      <c r="I23" s="266"/>
      <c r="J23" s="267"/>
      <c r="K23" s="268">
        <f t="shared" ref="K23" si="21">I23*J23</f>
        <v>0</v>
      </c>
      <c r="L23" s="269">
        <f t="shared" ref="L23" si="22">H23+K23</f>
        <v>0</v>
      </c>
      <c r="M23" s="266"/>
      <c r="N23" s="266"/>
      <c r="O23" s="269">
        <f t="shared" ref="O23" si="23">L23+M23+N23</f>
        <v>0</v>
      </c>
      <c r="P23" s="418"/>
      <c r="Q23" s="269">
        <f t="shared" ref="Q23" si="24">O23*P23</f>
        <v>0</v>
      </c>
      <c r="R23" s="266"/>
      <c r="S23" s="266"/>
      <c r="T23" s="270">
        <f t="shared" si="8"/>
        <v>0</v>
      </c>
      <c r="U23" s="271"/>
      <c r="V23" s="270">
        <f t="shared" si="14"/>
        <v>0</v>
      </c>
    </row>
    <row r="24" spans="1:26" ht="13.15" customHeight="1">
      <c r="A24" s="263">
        <v>7</v>
      </c>
      <c r="B24" s="415"/>
      <c r="C24" s="416"/>
      <c r="D24" s="415"/>
      <c r="E24" s="417"/>
      <c r="F24" s="266"/>
      <c r="G24" s="267"/>
      <c r="H24" s="268">
        <f t="shared" ref="H24:H27" si="25">F24*G24</f>
        <v>0</v>
      </c>
      <c r="I24" s="266"/>
      <c r="J24" s="267"/>
      <c r="K24" s="268">
        <f t="shared" ref="K24:K27" si="26">I24*J24</f>
        <v>0</v>
      </c>
      <c r="L24" s="269">
        <f t="shared" ref="L24:L27" si="27">H24+K24</f>
        <v>0</v>
      </c>
      <c r="M24" s="266"/>
      <c r="N24" s="266"/>
      <c r="O24" s="269">
        <f t="shared" ref="O24:O27" si="28">L24+M24+N24</f>
        <v>0</v>
      </c>
      <c r="P24" s="418"/>
      <c r="Q24" s="269">
        <f t="shared" ref="Q24:Q27" si="29">O24*P24</f>
        <v>0</v>
      </c>
      <c r="R24" s="266"/>
      <c r="S24" s="266"/>
      <c r="T24" s="270">
        <f t="shared" ref="T24:T27" si="30">O24+Q24+R24+S24</f>
        <v>0</v>
      </c>
      <c r="U24" s="271"/>
      <c r="V24" s="270">
        <f t="shared" ref="V24:V27" si="31">T24*U24</f>
        <v>0</v>
      </c>
    </row>
    <row r="25" spans="1:26" ht="13.15" customHeight="1">
      <c r="A25" s="263">
        <v>8</v>
      </c>
      <c r="B25" s="415"/>
      <c r="C25" s="416"/>
      <c r="D25" s="415"/>
      <c r="E25" s="417"/>
      <c r="F25" s="266"/>
      <c r="G25" s="267"/>
      <c r="H25" s="268">
        <f t="shared" si="25"/>
        <v>0</v>
      </c>
      <c r="I25" s="266"/>
      <c r="J25" s="267"/>
      <c r="K25" s="268">
        <f>I25*J25</f>
        <v>0</v>
      </c>
      <c r="L25" s="269">
        <f t="shared" si="27"/>
        <v>0</v>
      </c>
      <c r="M25" s="266"/>
      <c r="N25" s="266"/>
      <c r="O25" s="269">
        <f t="shared" si="28"/>
        <v>0</v>
      </c>
      <c r="P25" s="418"/>
      <c r="Q25" s="269">
        <f t="shared" si="29"/>
        <v>0</v>
      </c>
      <c r="R25" s="266"/>
      <c r="S25" s="266"/>
      <c r="T25" s="270">
        <f t="shared" si="30"/>
        <v>0</v>
      </c>
      <c r="U25" s="271"/>
      <c r="V25" s="270">
        <f t="shared" si="31"/>
        <v>0</v>
      </c>
    </row>
    <row r="26" spans="1:26" ht="13.15" customHeight="1">
      <c r="A26" s="263">
        <v>9</v>
      </c>
      <c r="B26" s="415"/>
      <c r="C26" s="416"/>
      <c r="D26" s="415"/>
      <c r="E26" s="417"/>
      <c r="F26" s="266"/>
      <c r="G26" s="267"/>
      <c r="H26" s="268">
        <f t="shared" si="25"/>
        <v>0</v>
      </c>
      <c r="I26" s="266"/>
      <c r="J26" s="267"/>
      <c r="K26" s="268">
        <f>I26*J26</f>
        <v>0</v>
      </c>
      <c r="L26" s="269">
        <f t="shared" si="27"/>
        <v>0</v>
      </c>
      <c r="M26" s="266"/>
      <c r="N26" s="266"/>
      <c r="O26" s="269">
        <f t="shared" si="28"/>
        <v>0</v>
      </c>
      <c r="P26" s="418"/>
      <c r="Q26" s="269">
        <f t="shared" si="29"/>
        <v>0</v>
      </c>
      <c r="R26" s="266"/>
      <c r="S26" s="266"/>
      <c r="T26" s="270">
        <f t="shared" si="30"/>
        <v>0</v>
      </c>
      <c r="U26" s="271"/>
      <c r="V26" s="270">
        <f t="shared" si="31"/>
        <v>0</v>
      </c>
    </row>
    <row r="27" spans="1:26" ht="13.15" customHeight="1">
      <c r="A27" s="263">
        <v>10</v>
      </c>
      <c r="B27" s="415"/>
      <c r="C27" s="416"/>
      <c r="D27" s="415"/>
      <c r="E27" s="417"/>
      <c r="F27" s="266"/>
      <c r="G27" s="267"/>
      <c r="H27" s="268">
        <f t="shared" si="25"/>
        <v>0</v>
      </c>
      <c r="I27" s="266"/>
      <c r="J27" s="267"/>
      <c r="K27" s="268">
        <f t="shared" si="26"/>
        <v>0</v>
      </c>
      <c r="L27" s="269">
        <f t="shared" si="27"/>
        <v>0</v>
      </c>
      <c r="M27" s="266"/>
      <c r="N27" s="266"/>
      <c r="O27" s="269">
        <f t="shared" si="28"/>
        <v>0</v>
      </c>
      <c r="P27" s="418"/>
      <c r="Q27" s="269">
        <f t="shared" si="29"/>
        <v>0</v>
      </c>
      <c r="R27" s="266"/>
      <c r="S27" s="266"/>
      <c r="T27" s="270">
        <f t="shared" si="30"/>
        <v>0</v>
      </c>
      <c r="U27" s="271"/>
      <c r="V27" s="270">
        <f t="shared" si="31"/>
        <v>0</v>
      </c>
    </row>
    <row r="28" spans="1:26" ht="13.15" customHeight="1">
      <c r="A28" s="263">
        <v>11</v>
      </c>
      <c r="B28" s="415"/>
      <c r="C28" s="416"/>
      <c r="D28" s="415"/>
      <c r="E28" s="417"/>
      <c r="F28" s="266"/>
      <c r="G28" s="267"/>
      <c r="H28" s="268">
        <f t="shared" si="3"/>
        <v>0</v>
      </c>
      <c r="I28" s="266"/>
      <c r="J28" s="267"/>
      <c r="K28" s="268">
        <f t="shared" si="4"/>
        <v>0</v>
      </c>
      <c r="L28" s="269">
        <f t="shared" si="5"/>
        <v>0</v>
      </c>
      <c r="M28" s="266"/>
      <c r="N28" s="266"/>
      <c r="O28" s="269">
        <f t="shared" si="6"/>
        <v>0</v>
      </c>
      <c r="P28" s="418"/>
      <c r="Q28" s="269">
        <f t="shared" si="7"/>
        <v>0</v>
      </c>
      <c r="R28" s="266"/>
      <c r="S28" s="266"/>
      <c r="T28" s="270">
        <f t="shared" si="8"/>
        <v>0</v>
      </c>
      <c r="U28" s="271"/>
      <c r="V28" s="270">
        <f t="shared" si="14"/>
        <v>0</v>
      </c>
    </row>
    <row r="29" spans="1:26" ht="13.15" customHeight="1">
      <c r="A29" s="263">
        <v>12</v>
      </c>
      <c r="B29" s="415"/>
      <c r="C29" s="416"/>
      <c r="D29" s="415"/>
      <c r="E29" s="417"/>
      <c r="F29" s="266"/>
      <c r="G29" s="267"/>
      <c r="H29" s="268">
        <f t="shared" si="3"/>
        <v>0</v>
      </c>
      <c r="I29" s="266"/>
      <c r="J29" s="267"/>
      <c r="K29" s="268">
        <f t="shared" si="4"/>
        <v>0</v>
      </c>
      <c r="L29" s="269">
        <f t="shared" si="5"/>
        <v>0</v>
      </c>
      <c r="M29" s="266"/>
      <c r="N29" s="266"/>
      <c r="O29" s="269">
        <f t="shared" si="6"/>
        <v>0</v>
      </c>
      <c r="P29" s="418"/>
      <c r="Q29" s="269">
        <f t="shared" si="7"/>
        <v>0</v>
      </c>
      <c r="R29" s="266"/>
      <c r="S29" s="266"/>
      <c r="T29" s="270">
        <f t="shared" si="8"/>
        <v>0</v>
      </c>
      <c r="U29" s="271"/>
      <c r="V29" s="270">
        <f t="shared" si="14"/>
        <v>0</v>
      </c>
    </row>
    <row r="30" spans="1:26" ht="13.15" customHeight="1">
      <c r="A30" s="263">
        <v>13</v>
      </c>
      <c r="B30" s="415"/>
      <c r="C30" s="416"/>
      <c r="D30" s="415"/>
      <c r="E30" s="417"/>
      <c r="F30" s="266"/>
      <c r="G30" s="267"/>
      <c r="H30" s="268">
        <f t="shared" si="3"/>
        <v>0</v>
      </c>
      <c r="I30" s="266"/>
      <c r="J30" s="267"/>
      <c r="K30" s="268">
        <f t="shared" si="4"/>
        <v>0</v>
      </c>
      <c r="L30" s="269">
        <f t="shared" si="5"/>
        <v>0</v>
      </c>
      <c r="M30" s="266"/>
      <c r="N30" s="266"/>
      <c r="O30" s="269">
        <f t="shared" si="6"/>
        <v>0</v>
      </c>
      <c r="P30" s="418"/>
      <c r="Q30" s="269">
        <f t="shared" si="7"/>
        <v>0</v>
      </c>
      <c r="R30" s="266"/>
      <c r="S30" s="266"/>
      <c r="T30" s="270">
        <f t="shared" si="8"/>
        <v>0</v>
      </c>
      <c r="U30" s="271"/>
      <c r="V30" s="270">
        <f t="shared" si="14"/>
        <v>0</v>
      </c>
      <c r="W30" s="533"/>
    </row>
    <row r="31" spans="1:26" ht="13.15" customHeight="1">
      <c r="A31" s="263">
        <v>14</v>
      </c>
      <c r="B31" s="415"/>
      <c r="C31" s="416"/>
      <c r="D31" s="415"/>
      <c r="E31" s="417"/>
      <c r="F31" s="266"/>
      <c r="G31" s="267"/>
      <c r="H31" s="268">
        <f t="shared" si="3"/>
        <v>0</v>
      </c>
      <c r="I31" s="266"/>
      <c r="J31" s="267"/>
      <c r="K31" s="268">
        <f t="shared" si="4"/>
        <v>0</v>
      </c>
      <c r="L31" s="269">
        <f t="shared" si="5"/>
        <v>0</v>
      </c>
      <c r="M31" s="266"/>
      <c r="N31" s="266"/>
      <c r="O31" s="269">
        <f t="shared" si="6"/>
        <v>0</v>
      </c>
      <c r="P31" s="418"/>
      <c r="Q31" s="269">
        <f t="shared" si="7"/>
        <v>0</v>
      </c>
      <c r="R31" s="266"/>
      <c r="S31" s="266"/>
      <c r="T31" s="270">
        <f t="shared" si="8"/>
        <v>0</v>
      </c>
      <c r="U31" s="271"/>
      <c r="V31" s="270">
        <f t="shared" si="14"/>
        <v>0</v>
      </c>
    </row>
    <row r="32" spans="1:26" ht="13.15" customHeight="1">
      <c r="A32" s="263">
        <v>15</v>
      </c>
      <c r="B32" s="415"/>
      <c r="C32" s="416"/>
      <c r="D32" s="415"/>
      <c r="E32" s="417"/>
      <c r="F32" s="266"/>
      <c r="G32" s="267"/>
      <c r="H32" s="268">
        <f t="shared" si="3"/>
        <v>0</v>
      </c>
      <c r="I32" s="266"/>
      <c r="J32" s="267"/>
      <c r="K32" s="268">
        <f t="shared" si="4"/>
        <v>0</v>
      </c>
      <c r="L32" s="269">
        <f t="shared" si="5"/>
        <v>0</v>
      </c>
      <c r="M32" s="266"/>
      <c r="N32" s="266"/>
      <c r="O32" s="269">
        <f t="shared" si="6"/>
        <v>0</v>
      </c>
      <c r="P32" s="418"/>
      <c r="Q32" s="269">
        <f t="shared" si="7"/>
        <v>0</v>
      </c>
      <c r="R32" s="266"/>
      <c r="S32" s="266"/>
      <c r="T32" s="270">
        <f t="shared" si="8"/>
        <v>0</v>
      </c>
      <c r="U32" s="271"/>
      <c r="V32" s="270">
        <f t="shared" si="14"/>
        <v>0</v>
      </c>
      <c r="Y32" s="278"/>
      <c r="Z32" s="279"/>
    </row>
    <row r="33" spans="1:26" ht="13.15" customHeight="1">
      <c r="A33" s="263">
        <v>16</v>
      </c>
      <c r="B33" s="415"/>
      <c r="C33" s="416"/>
      <c r="D33" s="415"/>
      <c r="E33" s="417"/>
      <c r="F33" s="266"/>
      <c r="G33" s="267"/>
      <c r="H33" s="268">
        <f t="shared" si="3"/>
        <v>0</v>
      </c>
      <c r="I33" s="266"/>
      <c r="J33" s="267"/>
      <c r="K33" s="268">
        <f t="shared" si="4"/>
        <v>0</v>
      </c>
      <c r="L33" s="269">
        <f t="shared" si="5"/>
        <v>0</v>
      </c>
      <c r="M33" s="266"/>
      <c r="N33" s="266"/>
      <c r="O33" s="269">
        <f t="shared" si="6"/>
        <v>0</v>
      </c>
      <c r="P33" s="418"/>
      <c r="Q33" s="269">
        <f t="shared" si="7"/>
        <v>0</v>
      </c>
      <c r="R33" s="266"/>
      <c r="S33" s="266"/>
      <c r="T33" s="270">
        <f t="shared" si="8"/>
        <v>0</v>
      </c>
      <c r="U33" s="271"/>
      <c r="V33" s="270">
        <f t="shared" si="14"/>
        <v>0</v>
      </c>
      <c r="Y33" s="278"/>
      <c r="Z33" s="279"/>
    </row>
    <row r="34" spans="1:26" ht="13.15" customHeight="1">
      <c r="A34" s="263">
        <v>17</v>
      </c>
      <c r="B34" s="415"/>
      <c r="C34" s="416"/>
      <c r="D34" s="415"/>
      <c r="E34" s="417"/>
      <c r="F34" s="266"/>
      <c r="G34" s="267"/>
      <c r="H34" s="268">
        <f t="shared" si="3"/>
        <v>0</v>
      </c>
      <c r="I34" s="266"/>
      <c r="J34" s="267"/>
      <c r="K34" s="268">
        <f t="shared" si="4"/>
        <v>0</v>
      </c>
      <c r="L34" s="269">
        <f t="shared" si="5"/>
        <v>0</v>
      </c>
      <c r="M34" s="266"/>
      <c r="N34" s="266"/>
      <c r="O34" s="269">
        <f t="shared" si="6"/>
        <v>0</v>
      </c>
      <c r="P34" s="418"/>
      <c r="Q34" s="269">
        <f t="shared" si="7"/>
        <v>0</v>
      </c>
      <c r="R34" s="266"/>
      <c r="S34" s="266"/>
      <c r="T34" s="270">
        <f t="shared" si="8"/>
        <v>0</v>
      </c>
      <c r="U34" s="271"/>
      <c r="V34" s="270">
        <f t="shared" si="14"/>
        <v>0</v>
      </c>
      <c r="W34" s="278"/>
      <c r="X34" s="278"/>
      <c r="Y34" s="278"/>
      <c r="Z34" s="279"/>
    </row>
    <row r="35" spans="1:26" ht="13.15" customHeight="1">
      <c r="A35" s="263">
        <v>18</v>
      </c>
      <c r="B35" s="415"/>
      <c r="C35" s="416"/>
      <c r="D35" s="415"/>
      <c r="E35" s="417"/>
      <c r="F35" s="266"/>
      <c r="G35" s="267"/>
      <c r="H35" s="268">
        <f t="shared" si="3"/>
        <v>0</v>
      </c>
      <c r="I35" s="266"/>
      <c r="J35" s="267"/>
      <c r="K35" s="268">
        <f t="shared" si="4"/>
        <v>0</v>
      </c>
      <c r="L35" s="269">
        <f t="shared" si="5"/>
        <v>0</v>
      </c>
      <c r="M35" s="266"/>
      <c r="N35" s="266"/>
      <c r="O35" s="269">
        <f t="shared" si="6"/>
        <v>0</v>
      </c>
      <c r="P35" s="418"/>
      <c r="Q35" s="269">
        <f t="shared" si="7"/>
        <v>0</v>
      </c>
      <c r="R35" s="266"/>
      <c r="S35" s="266"/>
      <c r="T35" s="270">
        <f t="shared" si="8"/>
        <v>0</v>
      </c>
      <c r="U35" s="271"/>
      <c r="V35" s="270">
        <f t="shared" si="14"/>
        <v>0</v>
      </c>
      <c r="W35" s="278"/>
      <c r="X35" s="278"/>
      <c r="Y35" s="278"/>
      <c r="Z35" s="279"/>
    </row>
    <row r="36" spans="1:26" s="273" customFormat="1" ht="14.45" customHeight="1">
      <c r="A36" s="410" t="s">
        <v>371</v>
      </c>
      <c r="B36" s="406"/>
      <c r="C36" s="407"/>
      <c r="D36" s="406"/>
      <c r="E36" s="406"/>
      <c r="F36" s="411"/>
      <c r="G36" s="408"/>
      <c r="H36" s="411"/>
      <c r="I36" s="411"/>
      <c r="J36" s="408"/>
      <c r="K36" s="411"/>
      <c r="L36" s="411"/>
      <c r="M36" s="406"/>
      <c r="N36" s="406"/>
      <c r="O36" s="406"/>
      <c r="P36" s="406"/>
      <c r="Q36" s="406"/>
      <c r="R36" s="406"/>
      <c r="S36" s="406"/>
      <c r="T36" s="406">
        <f>SUM(T18:T35)</f>
        <v>0</v>
      </c>
      <c r="U36" s="412">
        <f>SUM(U18:U35)</f>
        <v>0</v>
      </c>
      <c r="V36" s="270">
        <f>SUM(V18:V35)</f>
        <v>0</v>
      </c>
      <c r="W36" s="280"/>
      <c r="X36" s="280"/>
      <c r="Y36" s="280"/>
      <c r="Z36" s="279"/>
    </row>
    <row r="37" spans="1:26" ht="13.15" customHeight="1">
      <c r="A37" s="281"/>
      <c r="B37" s="281"/>
      <c r="C37" s="321"/>
      <c r="D37" s="281"/>
      <c r="E37" s="281"/>
      <c r="F37" s="282"/>
      <c r="G37" s="283"/>
      <c r="H37" s="282"/>
      <c r="I37" s="282"/>
      <c r="J37" s="283"/>
      <c r="K37" s="282"/>
      <c r="L37" s="282"/>
      <c r="M37" s="282"/>
      <c r="N37" s="282"/>
      <c r="O37" s="282"/>
      <c r="P37" s="282"/>
      <c r="Q37" s="282"/>
      <c r="R37" s="282"/>
      <c r="U37" s="284" t="s">
        <v>367</v>
      </c>
      <c r="V37" s="629" t="e">
        <f>V36/U36</f>
        <v>#DIV/0!</v>
      </c>
      <c r="Y37" s="278"/>
      <c r="Z37" s="279"/>
    </row>
    <row r="38" spans="1:26" ht="10.15" customHeight="1">
      <c r="A38" s="250"/>
      <c r="B38" s="250"/>
      <c r="C38" s="322"/>
      <c r="D38" s="250"/>
      <c r="E38" s="250"/>
      <c r="F38" s="285"/>
      <c r="G38" s="286"/>
      <c r="H38" s="285"/>
      <c r="I38" s="285"/>
      <c r="J38" s="286"/>
      <c r="K38" s="285"/>
      <c r="L38" s="285"/>
      <c r="M38" s="285"/>
      <c r="N38" s="285"/>
      <c r="O38" s="285"/>
      <c r="P38" s="285"/>
      <c r="Q38" s="285"/>
      <c r="R38" s="285"/>
      <c r="S38" s="285"/>
      <c r="T38" s="287"/>
      <c r="U38" s="288"/>
      <c r="V38" s="287"/>
      <c r="Y38" s="278"/>
      <c r="Z38" s="279"/>
    </row>
    <row r="39" spans="1:26" ht="13.15" customHeight="1">
      <c r="A39" s="263">
        <v>1</v>
      </c>
      <c r="B39" s="415"/>
      <c r="C39" s="416"/>
      <c r="D39" s="415"/>
      <c r="E39" s="417"/>
      <c r="F39" s="266"/>
      <c r="G39" s="267"/>
      <c r="H39" s="268">
        <f>F39*G39</f>
        <v>0</v>
      </c>
      <c r="I39" s="266"/>
      <c r="J39" s="267"/>
      <c r="K39" s="268">
        <f>I39*J39</f>
        <v>0</v>
      </c>
      <c r="L39" s="269">
        <f t="shared" ref="L39:L40" si="32">H39+K39</f>
        <v>0</v>
      </c>
      <c r="M39" s="266"/>
      <c r="N39" s="266"/>
      <c r="O39" s="269">
        <f t="shared" ref="O39:O40" si="33">L39+M39+N39</f>
        <v>0</v>
      </c>
      <c r="P39" s="418"/>
      <c r="Q39" s="269">
        <f>O39*P39</f>
        <v>0</v>
      </c>
      <c r="R39" s="266"/>
      <c r="S39" s="266"/>
      <c r="T39" s="270">
        <f t="shared" ref="T39:T40" si="34">O39+Q39+R39+S39</f>
        <v>0</v>
      </c>
      <c r="U39" s="271"/>
      <c r="V39" s="270">
        <f>T39*U39</f>
        <v>0</v>
      </c>
      <c r="Y39" s="278"/>
      <c r="Z39" s="279"/>
    </row>
    <row r="40" spans="1:26" ht="12.75" customHeight="1">
      <c r="A40" s="263">
        <v>2</v>
      </c>
      <c r="B40" s="249"/>
      <c r="C40" s="416"/>
      <c r="D40" s="415"/>
      <c r="E40" s="417"/>
      <c r="F40" s="266"/>
      <c r="G40" s="267"/>
      <c r="H40" s="268">
        <f>F40*G40</f>
        <v>0</v>
      </c>
      <c r="I40" s="266"/>
      <c r="J40" s="267"/>
      <c r="K40" s="268">
        <f>I40*J40</f>
        <v>0</v>
      </c>
      <c r="L40" s="269">
        <f t="shared" si="32"/>
        <v>0</v>
      </c>
      <c r="M40" s="266"/>
      <c r="N40" s="266"/>
      <c r="O40" s="269">
        <f t="shared" si="33"/>
        <v>0</v>
      </c>
      <c r="P40" s="418"/>
      <c r="Q40" s="269">
        <f>O40*P40</f>
        <v>0</v>
      </c>
      <c r="R40" s="266"/>
      <c r="S40" s="266"/>
      <c r="T40" s="270">
        <f t="shared" si="34"/>
        <v>0</v>
      </c>
      <c r="U40" s="271"/>
      <c r="V40" s="270">
        <f>T40*U40</f>
        <v>0</v>
      </c>
    </row>
    <row r="41" spans="1:26" s="273" customFormat="1" ht="14.45" customHeight="1">
      <c r="A41" s="410" t="s">
        <v>368</v>
      </c>
      <c r="B41" s="406"/>
      <c r="C41" s="407"/>
      <c r="D41" s="406"/>
      <c r="E41" s="406"/>
      <c r="F41" s="406"/>
      <c r="G41" s="408"/>
      <c r="H41" s="406"/>
      <c r="I41" s="406"/>
      <c r="J41" s="408"/>
      <c r="K41" s="406"/>
      <c r="L41" s="406"/>
      <c r="M41" s="406"/>
      <c r="N41" s="406"/>
      <c r="O41" s="406"/>
      <c r="P41" s="406"/>
      <c r="Q41" s="406"/>
      <c r="R41" s="406"/>
      <c r="S41" s="406"/>
      <c r="T41" s="406">
        <f>SUM(T39:T40)</f>
        <v>0</v>
      </c>
      <c r="U41" s="412">
        <f>SUM(U39:U40)</f>
        <v>0</v>
      </c>
      <c r="V41" s="406">
        <f>SUM(V39:V40)</f>
        <v>0</v>
      </c>
      <c r="W41" s="245"/>
      <c r="X41" s="245"/>
      <c r="Y41" s="245"/>
      <c r="Z41" s="245"/>
    </row>
    <row r="42" spans="1:26" ht="13.15" customHeight="1">
      <c r="A42" s="274"/>
      <c r="B42" s="274"/>
      <c r="C42" s="320"/>
      <c r="D42" s="274"/>
      <c r="E42" s="274"/>
      <c r="F42" s="275"/>
      <c r="G42" s="276"/>
      <c r="H42" s="275"/>
      <c r="I42" s="275"/>
      <c r="J42" s="276"/>
      <c r="K42" s="275"/>
      <c r="L42" s="275"/>
      <c r="M42" s="275"/>
      <c r="N42" s="275"/>
      <c r="O42" s="275"/>
      <c r="P42" s="275"/>
      <c r="Q42" s="275"/>
      <c r="R42" s="275"/>
      <c r="S42" s="275"/>
      <c r="T42" s="289"/>
      <c r="U42" s="277"/>
      <c r="V42" s="289"/>
    </row>
    <row r="43" spans="1:26" ht="13.15" customHeight="1">
      <c r="A43" s="263">
        <v>1</v>
      </c>
      <c r="B43" s="249"/>
      <c r="C43" s="416"/>
      <c r="D43" s="249"/>
      <c r="E43" s="417"/>
      <c r="F43" s="266"/>
      <c r="G43" s="267"/>
      <c r="H43" s="269">
        <f>F43*G43</f>
        <v>0</v>
      </c>
      <c r="I43" s="266"/>
      <c r="J43" s="267"/>
      <c r="K43" s="269">
        <f>I43*J43</f>
        <v>0</v>
      </c>
      <c r="L43" s="269">
        <f t="shared" ref="L43:L45" si="35">H43+K43</f>
        <v>0</v>
      </c>
      <c r="M43" s="266"/>
      <c r="N43" s="266"/>
      <c r="O43" s="269">
        <f t="shared" ref="O43:O45" si="36">L43+M43+N43</f>
        <v>0</v>
      </c>
      <c r="P43" s="457"/>
      <c r="Q43" s="269">
        <f>O43*P43</f>
        <v>0</v>
      </c>
      <c r="R43" s="266"/>
      <c r="S43" s="266"/>
      <c r="T43" s="270">
        <f t="shared" ref="T43:T45" si="37">O43+Q43+R43+S43</f>
        <v>0</v>
      </c>
      <c r="U43" s="271"/>
      <c r="V43" s="270">
        <f>T43*U43</f>
        <v>0</v>
      </c>
    </row>
    <row r="44" spans="1:26" ht="13.15" customHeight="1">
      <c r="A44" s="263">
        <v>2</v>
      </c>
      <c r="B44" s="249"/>
      <c r="C44" s="416"/>
      <c r="D44" s="249"/>
      <c r="E44" s="417"/>
      <c r="F44" s="266"/>
      <c r="G44" s="267"/>
      <c r="H44" s="269">
        <f>F44*G44</f>
        <v>0</v>
      </c>
      <c r="I44" s="266"/>
      <c r="J44" s="267"/>
      <c r="K44" s="269">
        <f>I44*J44</f>
        <v>0</v>
      </c>
      <c r="L44" s="269">
        <f t="shared" si="35"/>
        <v>0</v>
      </c>
      <c r="M44" s="266"/>
      <c r="N44" s="266"/>
      <c r="O44" s="269">
        <f t="shared" si="36"/>
        <v>0</v>
      </c>
      <c r="P44" s="457"/>
      <c r="Q44" s="269">
        <f>O44*P44</f>
        <v>0</v>
      </c>
      <c r="R44" s="266"/>
      <c r="S44" s="266"/>
      <c r="T44" s="270">
        <f t="shared" si="37"/>
        <v>0</v>
      </c>
      <c r="U44" s="271"/>
      <c r="V44" s="270">
        <f>T44*U44</f>
        <v>0</v>
      </c>
    </row>
    <row r="45" spans="1:26" ht="13.15" customHeight="1">
      <c r="A45" s="263">
        <v>3</v>
      </c>
      <c r="B45" s="249"/>
      <c r="C45" s="416"/>
      <c r="D45" s="249"/>
      <c r="E45" s="417"/>
      <c r="F45" s="266"/>
      <c r="G45" s="267"/>
      <c r="H45" s="269">
        <f>F45*G45</f>
        <v>0</v>
      </c>
      <c r="I45" s="266"/>
      <c r="J45" s="267"/>
      <c r="K45" s="269">
        <f>I45*J45</f>
        <v>0</v>
      </c>
      <c r="L45" s="269">
        <f t="shared" si="35"/>
        <v>0</v>
      </c>
      <c r="M45" s="266"/>
      <c r="N45" s="266"/>
      <c r="O45" s="269">
        <f t="shared" si="36"/>
        <v>0</v>
      </c>
      <c r="P45" s="457"/>
      <c r="Q45" s="269">
        <f>O45*P45</f>
        <v>0</v>
      </c>
      <c r="R45" s="266"/>
      <c r="S45" s="266"/>
      <c r="T45" s="270">
        <f t="shared" si="37"/>
        <v>0</v>
      </c>
      <c r="U45" s="271"/>
      <c r="V45" s="270">
        <f>T45*U45</f>
        <v>0</v>
      </c>
    </row>
    <row r="46" spans="1:26" s="273" customFormat="1" ht="14.45" customHeight="1">
      <c r="A46" s="410" t="s">
        <v>369</v>
      </c>
      <c r="B46" s="406"/>
      <c r="C46" s="407"/>
      <c r="D46" s="406"/>
      <c r="E46" s="406"/>
      <c r="F46" s="406"/>
      <c r="G46" s="408"/>
      <c r="H46" s="406"/>
      <c r="I46" s="406"/>
      <c r="J46" s="408"/>
      <c r="K46" s="406"/>
      <c r="L46" s="406"/>
      <c r="M46" s="406"/>
      <c r="N46" s="406"/>
      <c r="O46" s="406"/>
      <c r="P46" s="406"/>
      <c r="Q46" s="406"/>
      <c r="R46" s="406"/>
      <c r="S46" s="406"/>
      <c r="T46" s="406">
        <f>SUM(T43:T45)</f>
        <v>0</v>
      </c>
      <c r="U46" s="412">
        <f>SUM(U43:U45)</f>
        <v>0</v>
      </c>
      <c r="V46" s="406">
        <f>SUM(V43:V45)</f>
        <v>0</v>
      </c>
      <c r="W46" s="245"/>
      <c r="X46" s="245"/>
      <c r="Y46" s="245"/>
      <c r="Z46" s="245"/>
    </row>
    <row r="47" spans="1:26" ht="10.15" customHeight="1">
      <c r="A47" s="274"/>
      <c r="B47" s="274"/>
      <c r="C47" s="320"/>
      <c r="D47" s="274"/>
      <c r="E47" s="274"/>
      <c r="F47" s="275"/>
      <c r="G47" s="276"/>
      <c r="H47" s="275"/>
      <c r="I47" s="275"/>
      <c r="J47" s="276"/>
      <c r="K47" s="275"/>
      <c r="L47" s="275"/>
      <c r="M47" s="275"/>
      <c r="N47" s="275"/>
      <c r="O47" s="275"/>
      <c r="P47" s="275"/>
      <c r="Q47" s="275"/>
      <c r="R47" s="275"/>
      <c r="S47" s="275"/>
      <c r="T47" s="289"/>
      <c r="U47" s="277"/>
      <c r="V47" s="289"/>
    </row>
    <row r="48" spans="1:26" ht="13.15" customHeight="1">
      <c r="A48" s="263">
        <v>1</v>
      </c>
      <c r="B48" s="415"/>
      <c r="C48" s="416"/>
      <c r="D48" s="415"/>
      <c r="E48" s="417"/>
      <c r="F48" s="266"/>
      <c r="G48" s="267"/>
      <c r="H48" s="269">
        <f>F48*G48</f>
        <v>0</v>
      </c>
      <c r="I48" s="266"/>
      <c r="J48" s="267"/>
      <c r="K48" s="269">
        <f>I48*J48</f>
        <v>0</v>
      </c>
      <c r="L48" s="269">
        <f t="shared" ref="L48:L50" si="38">H48+K48</f>
        <v>0</v>
      </c>
      <c r="M48" s="266"/>
      <c r="N48" s="266"/>
      <c r="O48" s="269">
        <f t="shared" ref="O48:O50" si="39">L48+M48+N48</f>
        <v>0</v>
      </c>
      <c r="P48" s="418"/>
      <c r="Q48" s="269">
        <f t="shared" ref="Q48:Q50" si="40">O48*P48</f>
        <v>0</v>
      </c>
      <c r="R48" s="266"/>
      <c r="S48" s="266"/>
      <c r="T48" s="270">
        <f t="shared" ref="T48:T50" si="41">O48+Q48+R48+S48</f>
        <v>0</v>
      </c>
      <c r="U48" s="271"/>
      <c r="V48" s="270">
        <f>T48*U48</f>
        <v>0</v>
      </c>
    </row>
    <row r="49" spans="1:31" ht="13.15" customHeight="1">
      <c r="A49" s="263">
        <v>2</v>
      </c>
      <c r="B49" s="415"/>
      <c r="C49" s="416"/>
      <c r="D49" s="415"/>
      <c r="E49" s="417"/>
      <c r="F49" s="266"/>
      <c r="G49" s="267"/>
      <c r="H49" s="269">
        <f>F49*G49</f>
        <v>0</v>
      </c>
      <c r="I49" s="266"/>
      <c r="J49" s="267"/>
      <c r="K49" s="269">
        <f>I49*J49</f>
        <v>0</v>
      </c>
      <c r="L49" s="269">
        <f t="shared" si="38"/>
        <v>0</v>
      </c>
      <c r="M49" s="266"/>
      <c r="N49" s="266"/>
      <c r="O49" s="269">
        <f t="shared" si="39"/>
        <v>0</v>
      </c>
      <c r="P49" s="418"/>
      <c r="Q49" s="269">
        <f t="shared" si="40"/>
        <v>0</v>
      </c>
      <c r="R49" s="266"/>
      <c r="S49" s="266"/>
      <c r="T49" s="270">
        <f t="shared" si="41"/>
        <v>0</v>
      </c>
      <c r="U49" s="271"/>
      <c r="V49" s="270">
        <f t="shared" ref="V49:V50" si="42">T49*U49</f>
        <v>0</v>
      </c>
    </row>
    <row r="50" spans="1:31" ht="13.15" customHeight="1">
      <c r="A50" s="263">
        <v>3</v>
      </c>
      <c r="B50" s="249"/>
      <c r="C50" s="416"/>
      <c r="D50" s="249"/>
      <c r="E50" s="417"/>
      <c r="F50" s="266"/>
      <c r="G50" s="267"/>
      <c r="H50" s="269">
        <f>F50*G50</f>
        <v>0</v>
      </c>
      <c r="I50" s="266"/>
      <c r="J50" s="267"/>
      <c r="K50" s="269">
        <f>I50*J50</f>
        <v>0</v>
      </c>
      <c r="L50" s="269">
        <f t="shared" si="38"/>
        <v>0</v>
      </c>
      <c r="M50" s="266"/>
      <c r="N50" s="266"/>
      <c r="O50" s="269">
        <f t="shared" si="39"/>
        <v>0</v>
      </c>
      <c r="P50" s="457"/>
      <c r="Q50" s="269">
        <f t="shared" si="40"/>
        <v>0</v>
      </c>
      <c r="R50" s="266"/>
      <c r="S50" s="266"/>
      <c r="T50" s="270">
        <f t="shared" si="41"/>
        <v>0</v>
      </c>
      <c r="U50" s="271"/>
      <c r="V50" s="270">
        <f t="shared" si="42"/>
        <v>0</v>
      </c>
    </row>
    <row r="51" spans="1:31" s="273" customFormat="1" ht="14.45" customHeight="1">
      <c r="A51" s="410" t="s">
        <v>370</v>
      </c>
      <c r="B51" s="406"/>
      <c r="C51" s="407"/>
      <c r="D51" s="406"/>
      <c r="E51" s="406"/>
      <c r="F51" s="406"/>
      <c r="G51" s="408"/>
      <c r="H51" s="406"/>
      <c r="I51" s="406"/>
      <c r="J51" s="408"/>
      <c r="K51" s="406"/>
      <c r="L51" s="406"/>
      <c r="M51" s="406"/>
      <c r="N51" s="406"/>
      <c r="O51" s="406"/>
      <c r="P51" s="406"/>
      <c r="Q51" s="406"/>
      <c r="R51" s="406"/>
      <c r="S51" s="406"/>
      <c r="T51" s="406">
        <f>SUM(T48:T50)</f>
        <v>0</v>
      </c>
      <c r="U51" s="412">
        <f>SUM(U48:U50)</f>
        <v>0</v>
      </c>
      <c r="V51" s="406">
        <f>SUM(V48:V50)</f>
        <v>0</v>
      </c>
      <c r="W51" s="245"/>
      <c r="X51" s="245"/>
      <c r="Y51" s="245"/>
      <c r="Z51" s="245"/>
      <c r="AA51" s="290"/>
      <c r="AB51" s="290"/>
      <c r="AC51" s="290"/>
      <c r="AD51" s="290"/>
      <c r="AE51" s="290"/>
    </row>
    <row r="52" spans="1:31">
      <c r="C52" s="323"/>
      <c r="U52" s="243"/>
    </row>
    <row r="53" spans="1:31">
      <c r="U53" s="243"/>
    </row>
    <row r="54" spans="1:31">
      <c r="U54" s="243"/>
    </row>
    <row r="55" spans="1:31">
      <c r="U55" s="243"/>
    </row>
    <row r="56" spans="1:31">
      <c r="U56" s="243"/>
    </row>
    <row r="57" spans="1:31">
      <c r="U57" s="243"/>
    </row>
    <row r="58" spans="1:31">
      <c r="U58" s="243"/>
    </row>
    <row r="59" spans="1:31">
      <c r="U59" s="243"/>
    </row>
    <row r="60" spans="1:31">
      <c r="U60" s="243"/>
    </row>
    <row r="61" spans="1:31">
      <c r="U61" s="243"/>
    </row>
    <row r="62" spans="1:31">
      <c r="U62" s="243"/>
    </row>
    <row r="63" spans="1:31">
      <c r="U63" s="243"/>
    </row>
    <row r="64" spans="1:31">
      <c r="U64" s="243"/>
    </row>
    <row r="65" spans="21:21">
      <c r="U65" s="243"/>
    </row>
    <row r="66" spans="21:21">
      <c r="U66" s="243"/>
    </row>
    <row r="67" spans="21:21">
      <c r="U67" s="243"/>
    </row>
    <row r="68" spans="21:21">
      <c r="U68" s="243"/>
    </row>
    <row r="69" spans="21:21">
      <c r="U69" s="243"/>
    </row>
    <row r="70" spans="21:21">
      <c r="U70" s="243"/>
    </row>
    <row r="71" spans="21:21">
      <c r="U71" s="243"/>
    </row>
    <row r="72" spans="21:21">
      <c r="U72" s="243"/>
    </row>
    <row r="73" spans="21:21">
      <c r="U73" s="243"/>
    </row>
    <row r="74" spans="21:21">
      <c r="U74" s="243"/>
    </row>
    <row r="75" spans="21:21">
      <c r="U75" s="243"/>
    </row>
    <row r="76" spans="21:21">
      <c r="U76" s="243"/>
    </row>
    <row r="77" spans="21:21">
      <c r="U77" s="243"/>
    </row>
    <row r="78" spans="21:21">
      <c r="U78" s="243"/>
    </row>
    <row r="79" spans="21:21">
      <c r="U79" s="243"/>
    </row>
    <row r="80" spans="21:21">
      <c r="U80" s="243"/>
    </row>
    <row r="81" spans="21:21">
      <c r="U81" s="243"/>
    </row>
    <row r="82" spans="21:21">
      <c r="U82" s="243"/>
    </row>
    <row r="83" spans="21:21">
      <c r="U83" s="243"/>
    </row>
    <row r="84" spans="21:21">
      <c r="U84" s="243"/>
    </row>
    <row r="85" spans="21:21">
      <c r="U85" s="243"/>
    </row>
    <row r="86" spans="21:21">
      <c r="U86" s="243"/>
    </row>
    <row r="87" spans="21:21">
      <c r="U87" s="243"/>
    </row>
    <row r="88" spans="21:21">
      <c r="U88" s="243"/>
    </row>
    <row r="89" spans="21:21">
      <c r="U89" s="243"/>
    </row>
    <row r="90" spans="21:21">
      <c r="U90" s="243"/>
    </row>
    <row r="91" spans="21:21">
      <c r="U91" s="243"/>
    </row>
    <row r="92" spans="21:21">
      <c r="U92" s="243"/>
    </row>
    <row r="93" spans="21:21">
      <c r="U93" s="243"/>
    </row>
    <row r="94" spans="21:21">
      <c r="U94" s="243"/>
    </row>
    <row r="95" spans="21:21">
      <c r="U95" s="243"/>
    </row>
    <row r="96" spans="21:21">
      <c r="U96" s="243"/>
    </row>
    <row r="97" spans="21:21">
      <c r="U97" s="243"/>
    </row>
    <row r="98" spans="21:21">
      <c r="U98" s="243"/>
    </row>
    <row r="99" spans="21:21">
      <c r="U99" s="243"/>
    </row>
    <row r="100" spans="21:21">
      <c r="U100" s="243"/>
    </row>
    <row r="101" spans="21:21">
      <c r="U101" s="243"/>
    </row>
    <row r="102" spans="21:21">
      <c r="U102" s="243"/>
    </row>
    <row r="103" spans="21:21">
      <c r="U103" s="243"/>
    </row>
    <row r="104" spans="21:21">
      <c r="U104" s="243"/>
    </row>
    <row r="105" spans="21:21">
      <c r="U105" s="243"/>
    </row>
    <row r="106" spans="21:21">
      <c r="U106" s="243"/>
    </row>
    <row r="107" spans="21:21">
      <c r="U107" s="243"/>
    </row>
    <row r="108" spans="21:21">
      <c r="U108" s="243"/>
    </row>
    <row r="109" spans="21:21">
      <c r="U109" s="243"/>
    </row>
    <row r="110" spans="21:21">
      <c r="U110" s="243"/>
    </row>
    <row r="111" spans="21:21">
      <c r="U111" s="243"/>
    </row>
    <row r="112" spans="21:21">
      <c r="U112" s="243"/>
    </row>
    <row r="113" spans="21:21">
      <c r="U113" s="243"/>
    </row>
    <row r="114" spans="21:21">
      <c r="U114" s="243"/>
    </row>
    <row r="115" spans="21:21">
      <c r="U115" s="243"/>
    </row>
    <row r="116" spans="21:21">
      <c r="U116" s="243"/>
    </row>
    <row r="117" spans="21:21">
      <c r="U117" s="243"/>
    </row>
    <row r="118" spans="21:21">
      <c r="U118" s="243"/>
    </row>
    <row r="119" spans="21:21">
      <c r="U119" s="243"/>
    </row>
    <row r="120" spans="21:21">
      <c r="U120" s="243"/>
    </row>
    <row r="121" spans="21:21">
      <c r="U121" s="243"/>
    </row>
    <row r="122" spans="21:21">
      <c r="U122" s="243"/>
    </row>
    <row r="123" spans="21:21">
      <c r="U123" s="243"/>
    </row>
    <row r="124" spans="21:21">
      <c r="U124" s="243"/>
    </row>
    <row r="125" spans="21:21">
      <c r="U125" s="243"/>
    </row>
    <row r="126" spans="21:21">
      <c r="U126" s="243"/>
    </row>
    <row r="127" spans="21:21">
      <c r="U127" s="243"/>
    </row>
    <row r="128" spans="21:21">
      <c r="U128" s="243"/>
    </row>
    <row r="129" spans="21:21">
      <c r="U129" s="243"/>
    </row>
    <row r="130" spans="21:21">
      <c r="U130" s="243"/>
    </row>
    <row r="131" spans="21:21">
      <c r="U131" s="243"/>
    </row>
    <row r="132" spans="21:21">
      <c r="U132" s="243"/>
    </row>
    <row r="133" spans="21:21">
      <c r="U133" s="243"/>
    </row>
    <row r="134" spans="21:21">
      <c r="U134" s="243"/>
    </row>
    <row r="135" spans="21:21">
      <c r="U135" s="243"/>
    </row>
    <row r="136" spans="21:21">
      <c r="U136" s="243"/>
    </row>
    <row r="137" spans="21:21">
      <c r="U137" s="243"/>
    </row>
    <row r="138" spans="21:21">
      <c r="U138" s="243"/>
    </row>
    <row r="139" spans="21:21">
      <c r="U139" s="243"/>
    </row>
    <row r="140" spans="21:21">
      <c r="U140" s="243"/>
    </row>
    <row r="141" spans="21:21">
      <c r="U141" s="243"/>
    </row>
    <row r="142" spans="21:21">
      <c r="U142" s="243"/>
    </row>
    <row r="143" spans="21:21">
      <c r="U143" s="243"/>
    </row>
    <row r="144" spans="21:21">
      <c r="U144" s="243"/>
    </row>
    <row r="145" spans="21:21">
      <c r="U145" s="243"/>
    </row>
    <row r="146" spans="21:21">
      <c r="U146" s="243"/>
    </row>
    <row r="147" spans="21:21">
      <c r="U147" s="243"/>
    </row>
    <row r="148" spans="21:21">
      <c r="U148" s="243"/>
    </row>
    <row r="149" spans="21:21">
      <c r="U149" s="243"/>
    </row>
    <row r="150" spans="21:21">
      <c r="U150" s="243"/>
    </row>
    <row r="151" spans="21:21">
      <c r="U151" s="243"/>
    </row>
    <row r="152" spans="21:21">
      <c r="U152" s="243"/>
    </row>
    <row r="153" spans="21:21">
      <c r="U153" s="243"/>
    </row>
    <row r="154" spans="21:21">
      <c r="U154" s="243"/>
    </row>
    <row r="155" spans="21:21">
      <c r="U155" s="243"/>
    </row>
    <row r="156" spans="21:21">
      <c r="U156" s="243"/>
    </row>
    <row r="157" spans="21:21">
      <c r="U157" s="243"/>
    </row>
    <row r="158" spans="21:21">
      <c r="U158" s="243"/>
    </row>
    <row r="159" spans="21:21">
      <c r="U159" s="243"/>
    </row>
  </sheetData>
  <mergeCells count="2">
    <mergeCell ref="B6:C6"/>
    <mergeCell ref="B4:D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H66"/>
  <sheetViews>
    <sheetView topLeftCell="A4" zoomScale="90" zoomScaleNormal="90" workbookViewId="0">
      <selection activeCell="G41" sqref="G41"/>
    </sheetView>
  </sheetViews>
  <sheetFormatPr baseColWidth="10" defaultRowHeight="12.75"/>
  <cols>
    <col min="1" max="1" width="39.42578125" customWidth="1"/>
    <col min="2" max="3" width="25.28515625" customWidth="1"/>
    <col min="4" max="5" width="35.28515625" customWidth="1"/>
    <col min="6" max="6" width="20.28515625" customWidth="1"/>
    <col min="7" max="7" width="26.7109375" customWidth="1"/>
    <col min="8" max="8" width="11.42578125" customWidth="1"/>
  </cols>
  <sheetData>
    <row r="1" spans="1:8" ht="15">
      <c r="A1" s="3"/>
      <c r="B1" s="3"/>
      <c r="C1" s="3"/>
      <c r="D1" s="3"/>
      <c r="E1" s="3"/>
      <c r="F1" s="3"/>
      <c r="G1" s="3"/>
    </row>
    <row r="2" spans="1:8" ht="19.899999999999999" customHeight="1">
      <c r="A2" s="576" t="s">
        <v>209</v>
      </c>
      <c r="B2" s="577"/>
      <c r="C2" s="14"/>
      <c r="D2" s="14"/>
      <c r="E2" s="5"/>
      <c r="F2" s="5"/>
      <c r="G2" s="5"/>
      <c r="H2" s="2"/>
    </row>
    <row r="3" spans="1:8" ht="15">
      <c r="A3" s="16"/>
      <c r="B3" s="5"/>
      <c r="C3" s="5"/>
      <c r="D3" s="5"/>
      <c r="E3" s="5"/>
      <c r="F3" s="5"/>
      <c r="G3" s="5"/>
    </row>
    <row r="4" spans="1:8" ht="15">
      <c r="A4" s="16"/>
      <c r="B4" s="5"/>
      <c r="C4" s="5"/>
      <c r="D4" s="5"/>
      <c r="E4" s="5"/>
      <c r="F4" s="5"/>
      <c r="G4" s="5"/>
      <c r="H4" s="98"/>
    </row>
    <row r="5" spans="1:8" ht="15">
      <c r="A5" s="16"/>
      <c r="B5" s="656" t="s">
        <v>214</v>
      </c>
      <c r="C5" s="657"/>
      <c r="D5" s="656" t="s">
        <v>213</v>
      </c>
      <c r="E5" s="656"/>
      <c r="F5" s="578" t="s">
        <v>238</v>
      </c>
      <c r="G5" s="68"/>
      <c r="H5" s="98"/>
    </row>
    <row r="6" spans="1:8" ht="15">
      <c r="A6" s="16"/>
      <c r="B6" s="579"/>
      <c r="C6" s="580"/>
      <c r="D6" s="44"/>
      <c r="E6" s="581"/>
      <c r="F6" s="493"/>
      <c r="G6" s="68"/>
      <c r="H6" s="98"/>
    </row>
    <row r="7" spans="1:8" ht="15">
      <c r="A7" s="5" t="s">
        <v>210</v>
      </c>
      <c r="B7" s="649"/>
      <c r="C7" s="650"/>
      <c r="D7" s="651" t="s">
        <v>215</v>
      </c>
      <c r="E7" s="652"/>
      <c r="F7" s="493"/>
      <c r="G7" s="68"/>
      <c r="H7" s="98"/>
    </row>
    <row r="8" spans="1:8" ht="15">
      <c r="A8" s="5" t="s">
        <v>211</v>
      </c>
      <c r="B8" s="649"/>
      <c r="C8" s="650"/>
      <c r="D8" s="647"/>
      <c r="E8" s="648"/>
      <c r="F8" s="493"/>
      <c r="G8" s="68"/>
      <c r="H8" s="98"/>
    </row>
    <row r="9" spans="1:8" ht="15">
      <c r="A9" s="5" t="s">
        <v>212</v>
      </c>
      <c r="B9" s="647"/>
      <c r="C9" s="648"/>
      <c r="D9" s="582" t="s">
        <v>216</v>
      </c>
      <c r="E9" s="583"/>
      <c r="F9" s="493"/>
      <c r="G9" s="68"/>
      <c r="H9" s="98"/>
    </row>
    <row r="10" spans="1:8" ht="6.6" customHeight="1">
      <c r="A10" s="5"/>
      <c r="B10" s="579"/>
      <c r="C10" s="580"/>
      <c r="D10" s="582"/>
      <c r="E10" s="583"/>
      <c r="F10" s="611"/>
      <c r="G10" s="68"/>
      <c r="H10" s="98"/>
    </row>
    <row r="11" spans="1:8" ht="6.6" customHeight="1">
      <c r="A11" s="584"/>
      <c r="B11" s="585"/>
      <c r="C11" s="586"/>
      <c r="D11" s="587"/>
      <c r="E11" s="588"/>
      <c r="F11" s="613"/>
      <c r="G11" s="68"/>
      <c r="H11" s="98"/>
    </row>
    <row r="12" spans="1:8" ht="6.6" customHeight="1">
      <c r="A12" s="5"/>
      <c r="B12" s="647"/>
      <c r="C12" s="648"/>
      <c r="D12" s="647"/>
      <c r="E12" s="648"/>
      <c r="F12" s="613"/>
      <c r="G12" s="68"/>
      <c r="H12" s="98"/>
    </row>
    <row r="13" spans="1:8" ht="15">
      <c r="A13" s="5" t="s">
        <v>220</v>
      </c>
      <c r="B13" s="649"/>
      <c r="C13" s="650"/>
      <c r="D13" s="651"/>
      <c r="E13" s="652"/>
      <c r="F13" s="614">
        <v>306.60000000000002</v>
      </c>
      <c r="G13" s="68" t="s">
        <v>406</v>
      </c>
      <c r="H13" s="98"/>
    </row>
    <row r="14" spans="1:8" ht="15">
      <c r="A14" s="5" t="s">
        <v>221</v>
      </c>
      <c r="B14" s="649"/>
      <c r="C14" s="650"/>
      <c r="D14" s="647"/>
      <c r="E14" s="648"/>
      <c r="F14" s="613"/>
      <c r="G14" s="68"/>
      <c r="H14" s="98"/>
    </row>
    <row r="15" spans="1:8" ht="15">
      <c r="A15" s="5" t="s">
        <v>222</v>
      </c>
      <c r="B15" s="647"/>
      <c r="C15" s="648"/>
      <c r="D15" s="582" t="s">
        <v>223</v>
      </c>
      <c r="E15" s="583"/>
      <c r="F15" s="613"/>
      <c r="G15" s="68"/>
      <c r="H15" s="98"/>
    </row>
    <row r="16" spans="1:8" ht="6.6" customHeight="1">
      <c r="A16" s="5"/>
      <c r="B16" s="579"/>
      <c r="C16" s="580"/>
      <c r="D16" s="582"/>
      <c r="E16" s="583"/>
      <c r="F16" s="613"/>
      <c r="G16" s="68"/>
      <c r="H16" s="98"/>
    </row>
    <row r="17" spans="1:8" ht="6.6" customHeight="1">
      <c r="A17" s="584"/>
      <c r="B17" s="585"/>
      <c r="C17" s="586"/>
      <c r="D17" s="587"/>
      <c r="E17" s="588"/>
      <c r="F17" s="613"/>
      <c r="G17" s="68"/>
      <c r="H17" s="98"/>
    </row>
    <row r="18" spans="1:8" ht="6.6" customHeight="1">
      <c r="A18" s="5"/>
      <c r="B18" s="647"/>
      <c r="C18" s="648"/>
      <c r="D18" s="647"/>
      <c r="E18" s="648"/>
      <c r="F18" s="613"/>
      <c r="G18" s="68"/>
      <c r="H18" s="98"/>
    </row>
    <row r="19" spans="1:8" ht="15">
      <c r="A19" s="5" t="s">
        <v>224</v>
      </c>
      <c r="B19" s="649"/>
      <c r="C19" s="650"/>
      <c r="D19" s="651" t="s">
        <v>410</v>
      </c>
      <c r="E19" s="652"/>
      <c r="F19" s="615">
        <v>35.770000000000003</v>
      </c>
      <c r="G19" s="68" t="s">
        <v>405</v>
      </c>
      <c r="H19" s="98"/>
    </row>
    <row r="20" spans="1:8" ht="15">
      <c r="A20" s="5" t="s">
        <v>225</v>
      </c>
      <c r="B20" s="649"/>
      <c r="C20" s="650"/>
      <c r="D20" s="647"/>
      <c r="E20" s="648"/>
      <c r="F20" s="613"/>
      <c r="G20" s="68"/>
      <c r="H20" s="98"/>
    </row>
    <row r="21" spans="1:8" ht="15">
      <c r="A21" s="5" t="s">
        <v>226</v>
      </c>
      <c r="B21" s="647"/>
      <c r="C21" s="648"/>
      <c r="D21" s="651" t="s">
        <v>254</v>
      </c>
      <c r="E21" s="652"/>
      <c r="F21" s="613"/>
      <c r="G21" s="68"/>
      <c r="H21" s="98"/>
    </row>
    <row r="22" spans="1:8" ht="6.6" customHeight="1">
      <c r="A22" s="5"/>
      <c r="B22" s="579"/>
      <c r="C22" s="580"/>
      <c r="D22" s="582"/>
      <c r="E22" s="583"/>
      <c r="F22" s="613"/>
      <c r="G22" s="68"/>
      <c r="H22" s="98"/>
    </row>
    <row r="23" spans="1:8" ht="6.6" customHeight="1">
      <c r="A23" s="584"/>
      <c r="B23" s="585"/>
      <c r="C23" s="586"/>
      <c r="D23" s="587"/>
      <c r="E23" s="588"/>
      <c r="F23" s="613"/>
      <c r="G23" s="68"/>
      <c r="H23" s="98"/>
    </row>
    <row r="24" spans="1:8" ht="6.6" customHeight="1">
      <c r="A24" s="5"/>
      <c r="B24" s="647"/>
      <c r="C24" s="648"/>
      <c r="D24" s="647"/>
      <c r="E24" s="648"/>
      <c r="F24" s="613"/>
      <c r="G24" s="68"/>
      <c r="H24" s="98"/>
    </row>
    <row r="25" spans="1:8" ht="15">
      <c r="A25" s="5" t="s">
        <v>227</v>
      </c>
      <c r="B25" s="649"/>
      <c r="C25" s="650"/>
      <c r="D25" s="651" t="s">
        <v>231</v>
      </c>
      <c r="E25" s="652"/>
      <c r="F25" s="613"/>
      <c r="G25" s="68"/>
      <c r="H25" s="98"/>
    </row>
    <row r="26" spans="1:8" ht="15">
      <c r="A26" s="5" t="s">
        <v>229</v>
      </c>
      <c r="B26" s="649"/>
      <c r="C26" s="650"/>
      <c r="D26" s="651" t="s">
        <v>435</v>
      </c>
      <c r="E26" s="652"/>
      <c r="F26" s="615" t="e">
        <f>'Anl.3g Verwaltungskosten'!C17</f>
        <v>#DIV/0!</v>
      </c>
      <c r="G26" s="612">
        <v>5.7500000000000002E-2</v>
      </c>
      <c r="H26" s="98"/>
    </row>
    <row r="27" spans="1:8" ht="15">
      <c r="A27" s="5" t="s">
        <v>230</v>
      </c>
      <c r="B27" s="647"/>
      <c r="C27" s="648"/>
      <c r="D27" s="651" t="s">
        <v>232</v>
      </c>
      <c r="E27" s="652"/>
      <c r="F27" s="613"/>
      <c r="G27" s="68"/>
      <c r="H27" s="98"/>
    </row>
    <row r="28" spans="1:8" ht="6.6" customHeight="1">
      <c r="A28" s="5"/>
      <c r="B28" s="579"/>
      <c r="C28" s="580"/>
      <c r="D28" s="582"/>
      <c r="E28" s="583"/>
      <c r="F28" s="613"/>
      <c r="G28" s="68"/>
      <c r="H28" s="98"/>
    </row>
    <row r="29" spans="1:8" ht="6.6" customHeight="1">
      <c r="A29" s="584"/>
      <c r="B29" s="585"/>
      <c r="C29" s="586"/>
      <c r="D29" s="587"/>
      <c r="E29" s="588"/>
      <c r="F29" s="613"/>
      <c r="G29" s="68"/>
      <c r="H29" s="98"/>
    </row>
    <row r="30" spans="1:8" ht="6.6" customHeight="1">
      <c r="A30" s="5"/>
      <c r="B30" s="647"/>
      <c r="C30" s="648"/>
      <c r="D30" s="647"/>
      <c r="E30" s="648"/>
      <c r="F30" s="613"/>
      <c r="G30" s="68"/>
      <c r="H30" s="98"/>
    </row>
    <row r="31" spans="1:8" ht="15">
      <c r="A31" s="5" t="s">
        <v>233</v>
      </c>
      <c r="B31" s="649"/>
      <c r="C31" s="650"/>
      <c r="D31" s="651" t="s">
        <v>235</v>
      </c>
      <c r="E31" s="652"/>
      <c r="F31" s="613"/>
      <c r="G31" s="68"/>
      <c r="H31" s="98"/>
    </row>
    <row r="32" spans="1:8" ht="15">
      <c r="A32" s="5" t="s">
        <v>234</v>
      </c>
      <c r="B32" s="649"/>
      <c r="C32" s="650"/>
      <c r="D32" s="651" t="s">
        <v>238</v>
      </c>
      <c r="E32" s="652"/>
      <c r="F32" s="616">
        <f>Deckblatt!I26/800</f>
        <v>0</v>
      </c>
      <c r="G32" s="68" t="s">
        <v>464</v>
      </c>
      <c r="H32" s="98"/>
    </row>
    <row r="33" spans="1:8" ht="15">
      <c r="A33" s="5" t="s">
        <v>236</v>
      </c>
      <c r="B33" s="647"/>
      <c r="C33" s="648"/>
      <c r="D33" s="651" t="s">
        <v>239</v>
      </c>
      <c r="E33" s="652"/>
      <c r="F33" s="613"/>
      <c r="G33" s="68"/>
      <c r="H33" s="98"/>
    </row>
    <row r="34" spans="1:8" ht="15">
      <c r="A34" s="5" t="s">
        <v>237</v>
      </c>
      <c r="B34" s="647"/>
      <c r="C34" s="648"/>
      <c r="D34" s="651" t="s">
        <v>392</v>
      </c>
      <c r="E34" s="652"/>
      <c r="F34" s="615">
        <f>Deckblatt!D26*14</f>
        <v>0</v>
      </c>
      <c r="G34" s="68"/>
      <c r="H34" s="98"/>
    </row>
    <row r="35" spans="1:8" ht="15">
      <c r="A35" s="5" t="s">
        <v>240</v>
      </c>
      <c r="B35" s="647"/>
      <c r="C35" s="648"/>
      <c r="D35" s="651" t="s">
        <v>241</v>
      </c>
      <c r="E35" s="652"/>
      <c r="F35" s="616">
        <f>Deckblatt!I26/1450</f>
        <v>0</v>
      </c>
      <c r="G35" s="68" t="s">
        <v>465</v>
      </c>
      <c r="H35" s="98"/>
    </row>
    <row r="36" spans="1:8" ht="15">
      <c r="A36" s="5" t="s">
        <v>242</v>
      </c>
      <c r="B36" s="647"/>
      <c r="C36" s="648"/>
      <c r="D36" s="651" t="s">
        <v>243</v>
      </c>
      <c r="E36" s="652"/>
      <c r="F36" s="613"/>
      <c r="G36" s="68"/>
      <c r="H36" s="98"/>
    </row>
    <row r="37" spans="1:8" ht="6.6" customHeight="1">
      <c r="A37" s="5"/>
      <c r="B37" s="579"/>
      <c r="C37" s="580"/>
      <c r="D37" s="582"/>
      <c r="E37" s="583"/>
      <c r="F37" s="613"/>
      <c r="G37" s="68"/>
      <c r="H37" s="98"/>
    </row>
    <row r="38" spans="1:8" ht="6.6" customHeight="1">
      <c r="A38" s="584"/>
      <c r="B38" s="585"/>
      <c r="C38" s="586"/>
      <c r="D38" s="587"/>
      <c r="E38" s="588"/>
      <c r="F38" s="613"/>
      <c r="G38" s="68"/>
      <c r="H38" s="98"/>
    </row>
    <row r="39" spans="1:8" ht="6.6" customHeight="1">
      <c r="A39" s="5"/>
      <c r="B39" s="647"/>
      <c r="C39" s="648"/>
      <c r="D39" s="647"/>
      <c r="E39" s="648"/>
      <c r="F39" s="613"/>
      <c r="G39" s="68"/>
      <c r="H39" s="98"/>
    </row>
    <row r="40" spans="1:8" ht="15">
      <c r="A40" s="5" t="s">
        <v>244</v>
      </c>
      <c r="B40" s="649"/>
      <c r="C40" s="650"/>
      <c r="D40" s="655" t="s">
        <v>199</v>
      </c>
      <c r="E40" s="654"/>
      <c r="F40" s="613"/>
      <c r="G40" s="68"/>
      <c r="H40" s="98"/>
    </row>
    <row r="41" spans="1:8" ht="15">
      <c r="A41" s="5" t="s">
        <v>246</v>
      </c>
      <c r="B41" s="649"/>
      <c r="C41" s="650"/>
      <c r="D41" s="655"/>
      <c r="E41" s="654"/>
      <c r="F41" s="5"/>
      <c r="G41" s="68"/>
      <c r="H41" s="98"/>
    </row>
    <row r="42" spans="1:8" ht="15">
      <c r="A42" s="5" t="s">
        <v>245</v>
      </c>
      <c r="B42" s="647"/>
      <c r="C42" s="648"/>
      <c r="D42" s="655"/>
      <c r="E42" s="654"/>
      <c r="F42" s="5"/>
      <c r="G42" s="68"/>
      <c r="H42" s="98"/>
    </row>
    <row r="43" spans="1:8" ht="15">
      <c r="A43" s="5" t="s">
        <v>247</v>
      </c>
      <c r="B43" s="647"/>
      <c r="C43" s="648"/>
      <c r="D43" s="655"/>
      <c r="E43" s="654"/>
      <c r="F43" s="5"/>
      <c r="G43" s="5"/>
      <c r="H43" s="98"/>
    </row>
    <row r="44" spans="1:8" ht="6.6" customHeight="1">
      <c r="A44" s="5"/>
      <c r="B44" s="579"/>
      <c r="C44" s="580"/>
      <c r="D44" s="582"/>
      <c r="E44" s="583"/>
      <c r="F44" s="5"/>
      <c r="G44" s="5"/>
      <c r="H44" s="98"/>
    </row>
    <row r="45" spans="1:8" ht="6.6" customHeight="1">
      <c r="A45" s="584"/>
      <c r="B45" s="585"/>
      <c r="C45" s="586"/>
      <c r="D45" s="587"/>
      <c r="E45" s="588"/>
      <c r="F45" s="5"/>
      <c r="G45" s="5"/>
      <c r="H45" s="98"/>
    </row>
    <row r="46" spans="1:8" ht="6.6" customHeight="1">
      <c r="A46" s="5"/>
      <c r="B46" s="647"/>
      <c r="C46" s="648"/>
      <c r="D46" s="647"/>
      <c r="E46" s="648"/>
      <c r="F46" s="5"/>
      <c r="G46" s="5"/>
      <c r="H46" s="98"/>
    </row>
    <row r="47" spans="1:8" ht="15">
      <c r="A47" s="5" t="s">
        <v>248</v>
      </c>
      <c r="B47" s="649"/>
      <c r="C47" s="650"/>
      <c r="D47" s="589" t="s">
        <v>250</v>
      </c>
      <c r="E47" s="590"/>
      <c r="F47" s="5"/>
      <c r="G47" s="5"/>
      <c r="H47" s="98"/>
    </row>
    <row r="48" spans="1:8" ht="15">
      <c r="A48" s="5" t="s">
        <v>249</v>
      </c>
      <c r="B48" s="649"/>
      <c r="C48" s="650"/>
      <c r="D48" s="589" t="s">
        <v>251</v>
      </c>
      <c r="E48" s="590"/>
      <c r="F48" s="5"/>
      <c r="G48" s="5"/>
    </row>
    <row r="49" spans="1:7" ht="6.6" customHeight="1">
      <c r="A49" s="5"/>
      <c r="B49" s="579"/>
      <c r="C49" s="580"/>
      <c r="D49" s="582"/>
      <c r="E49" s="583"/>
      <c r="F49" s="5"/>
      <c r="G49" s="5"/>
    </row>
    <row r="50" spans="1:7" ht="6.6" customHeight="1">
      <c r="A50" s="584"/>
      <c r="B50" s="585"/>
      <c r="C50" s="586"/>
      <c r="D50" s="587"/>
      <c r="E50" s="588"/>
      <c r="F50" s="5"/>
      <c r="G50" s="5"/>
    </row>
    <row r="51" spans="1:7" ht="6.6" customHeight="1">
      <c r="A51" s="5"/>
      <c r="B51" s="647"/>
      <c r="C51" s="648"/>
      <c r="D51" s="647"/>
      <c r="E51" s="648"/>
      <c r="F51" s="5"/>
      <c r="G51" s="5"/>
    </row>
    <row r="52" spans="1:7" ht="13.15" customHeight="1">
      <c r="A52" s="5" t="s">
        <v>252</v>
      </c>
      <c r="B52" s="649"/>
      <c r="C52" s="650"/>
      <c r="D52" s="653" t="s">
        <v>258</v>
      </c>
      <c r="E52" s="654"/>
      <c r="F52" s="5"/>
      <c r="G52" s="5"/>
    </row>
    <row r="53" spans="1:7" ht="13.15" customHeight="1">
      <c r="A53" s="5" t="s">
        <v>255</v>
      </c>
      <c r="B53" s="649"/>
      <c r="C53" s="650"/>
      <c r="D53" s="655"/>
      <c r="E53" s="654"/>
      <c r="F53" s="5"/>
      <c r="G53" s="5"/>
    </row>
    <row r="54" spans="1:7" ht="15">
      <c r="A54" s="5" t="s">
        <v>256</v>
      </c>
      <c r="B54" s="647"/>
      <c r="C54" s="648"/>
      <c r="D54" s="651" t="s">
        <v>257</v>
      </c>
      <c r="E54" s="652"/>
      <c r="F54" s="5"/>
      <c r="G54" s="5"/>
    </row>
    <row r="55" spans="1:7" ht="6.6" customHeight="1">
      <c r="A55" s="5"/>
      <c r="B55" s="579"/>
      <c r="C55" s="580"/>
      <c r="D55" s="582"/>
      <c r="E55" s="583"/>
      <c r="F55" s="5"/>
      <c r="G55" s="5"/>
    </row>
    <row r="56" spans="1:7" ht="6.6" customHeight="1">
      <c r="A56" s="584"/>
      <c r="B56" s="585"/>
      <c r="C56" s="586"/>
      <c r="D56" s="587"/>
      <c r="E56" s="588"/>
      <c r="F56" s="5"/>
      <c r="G56" s="5"/>
    </row>
    <row r="57" spans="1:7" ht="6.6" customHeight="1">
      <c r="A57" s="5"/>
      <c r="B57" s="647"/>
      <c r="C57" s="648"/>
      <c r="D57" s="647"/>
      <c r="E57" s="648"/>
      <c r="F57" s="5"/>
      <c r="G57" s="5"/>
    </row>
    <row r="58" spans="1:7" ht="13.15" customHeight="1">
      <c r="A58" s="5" t="s">
        <v>259</v>
      </c>
      <c r="B58" s="649"/>
      <c r="C58" s="650"/>
      <c r="D58" s="651"/>
      <c r="E58" s="652"/>
      <c r="F58" s="5"/>
      <c r="G58" s="5"/>
    </row>
    <row r="59" spans="1:7" ht="13.15" customHeight="1">
      <c r="A59" s="5" t="s">
        <v>260</v>
      </c>
      <c r="B59" s="649"/>
      <c r="C59" s="650"/>
      <c r="D59" s="651" t="s">
        <v>261</v>
      </c>
      <c r="E59" s="652"/>
      <c r="F59" s="5"/>
      <c r="G59" s="5"/>
    </row>
    <row r="60" spans="1:7" ht="15">
      <c r="A60" s="16"/>
      <c r="B60" s="647"/>
      <c r="C60" s="648"/>
      <c r="D60" s="651"/>
      <c r="E60" s="652"/>
      <c r="F60" s="5"/>
      <c r="G60" s="5"/>
    </row>
    <row r="61" spans="1:7" ht="15">
      <c r="A61" s="16"/>
      <c r="B61" s="647"/>
      <c r="C61" s="648"/>
      <c r="D61" s="589"/>
      <c r="E61" s="590"/>
      <c r="F61" s="5"/>
      <c r="G61" s="5"/>
    </row>
    <row r="62" spans="1:7" ht="15">
      <c r="A62" s="16"/>
      <c r="B62" s="647"/>
      <c r="C62" s="648"/>
      <c r="D62" s="589"/>
      <c r="E62" s="590"/>
      <c r="F62" s="5"/>
      <c r="G62" s="5"/>
    </row>
    <row r="63" spans="1:7" ht="15">
      <c r="A63" s="16"/>
      <c r="B63" s="68"/>
      <c r="C63" s="68"/>
      <c r="D63" s="591"/>
      <c r="E63" s="591"/>
      <c r="F63" s="5"/>
      <c r="G63" s="5"/>
    </row>
    <row r="64" spans="1:7" ht="15">
      <c r="A64" s="16"/>
      <c r="B64" s="68"/>
      <c r="C64" s="68"/>
      <c r="D64" s="591"/>
      <c r="E64" s="591"/>
      <c r="F64" s="5"/>
      <c r="G64" s="5"/>
    </row>
    <row r="65" spans="1:7" ht="15">
      <c r="A65" s="3"/>
      <c r="B65" s="3"/>
      <c r="C65" s="3"/>
      <c r="D65" s="3"/>
      <c r="E65" s="3"/>
      <c r="F65" s="3"/>
      <c r="G65" s="3"/>
    </row>
    <row r="66" spans="1:7" ht="15">
      <c r="A66" s="3"/>
      <c r="B66" s="3"/>
      <c r="C66" s="3"/>
      <c r="D66" s="3"/>
      <c r="E66" s="3"/>
      <c r="F66" s="3"/>
      <c r="G66" s="3"/>
    </row>
  </sheetData>
  <mergeCells count="72">
    <mergeCell ref="B5:C5"/>
    <mergeCell ref="D5:E5"/>
    <mergeCell ref="B7:C7"/>
    <mergeCell ref="B8:C8"/>
    <mergeCell ref="B9:C9"/>
    <mergeCell ref="D7:E7"/>
    <mergeCell ref="D8:E8"/>
    <mergeCell ref="B12:C12"/>
    <mergeCell ref="D12:E12"/>
    <mergeCell ref="B13:C13"/>
    <mergeCell ref="D13:E13"/>
    <mergeCell ref="B14:C14"/>
    <mergeCell ref="D14:E14"/>
    <mergeCell ref="B26:C26"/>
    <mergeCell ref="D26:E26"/>
    <mergeCell ref="B15:C15"/>
    <mergeCell ref="B18:C18"/>
    <mergeCell ref="D18:E18"/>
    <mergeCell ref="B19:C19"/>
    <mergeCell ref="D19:E19"/>
    <mergeCell ref="B20:C20"/>
    <mergeCell ref="D20:E20"/>
    <mergeCell ref="B21:C21"/>
    <mergeCell ref="D21:E21"/>
    <mergeCell ref="B24:C24"/>
    <mergeCell ref="D24:E24"/>
    <mergeCell ref="B25:C25"/>
    <mergeCell ref="D25:E25"/>
    <mergeCell ref="B27:C27"/>
    <mergeCell ref="D27:E27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9:C39"/>
    <mergeCell ref="D39:E39"/>
    <mergeCell ref="B43:C43"/>
    <mergeCell ref="D40:E43"/>
    <mergeCell ref="B40:C40"/>
    <mergeCell ref="B41:C41"/>
    <mergeCell ref="B42:C42"/>
    <mergeCell ref="B61:C61"/>
    <mergeCell ref="B62:C62"/>
    <mergeCell ref="B51:C51"/>
    <mergeCell ref="D51:E51"/>
    <mergeCell ref="B52:C52"/>
    <mergeCell ref="B53:C53"/>
    <mergeCell ref="B54:C54"/>
    <mergeCell ref="D54:E54"/>
    <mergeCell ref="D52:E53"/>
    <mergeCell ref="B58:C58"/>
    <mergeCell ref="B59:C59"/>
    <mergeCell ref="B60:C60"/>
    <mergeCell ref="D60:E60"/>
    <mergeCell ref="D58:E58"/>
    <mergeCell ref="D59:E59"/>
    <mergeCell ref="B46:C46"/>
    <mergeCell ref="D46:E46"/>
    <mergeCell ref="B47:C47"/>
    <mergeCell ref="B48:C48"/>
    <mergeCell ref="B57:C57"/>
    <mergeCell ref="D57:E5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P90"/>
  <sheetViews>
    <sheetView zoomScaleNormal="100" workbookViewId="0">
      <selection activeCell="C25" sqref="C25"/>
    </sheetView>
  </sheetViews>
  <sheetFormatPr baseColWidth="10" defaultColWidth="11.5703125" defaultRowHeight="15"/>
  <cols>
    <col min="1" max="1" width="26.7109375" style="3" customWidth="1"/>
    <col min="2" max="9" width="11.5703125" style="3"/>
    <col min="10" max="10" width="14.85546875" style="3" bestFit="1" customWidth="1"/>
    <col min="11" max="16384" width="11.5703125" style="3"/>
  </cols>
  <sheetData>
    <row r="2" spans="1:16" ht="15.6" customHeight="1">
      <c r="A2" s="152" t="s">
        <v>316</v>
      </c>
      <c r="B2" s="481"/>
      <c r="C2" s="482"/>
      <c r="D2" s="98"/>
      <c r="E2" s="448" t="s">
        <v>407</v>
      </c>
      <c r="F2" s="449"/>
      <c r="G2" s="449"/>
      <c r="H2" s="450"/>
      <c r="I2" s="458"/>
      <c r="J2" s="458"/>
      <c r="K2" s="98"/>
      <c r="L2" s="98"/>
      <c r="M2" s="98"/>
    </row>
    <row r="3" spans="1:16" ht="14.45" customHeight="1">
      <c r="A3" s="99"/>
      <c r="B3" s="100"/>
      <c r="C3" s="101"/>
      <c r="D3" s="98"/>
      <c r="E3" s="458"/>
      <c r="F3" s="458"/>
      <c r="G3" s="458"/>
      <c r="H3" s="458"/>
      <c r="I3" s="458"/>
      <c r="J3" s="458"/>
      <c r="K3" s="98"/>
      <c r="L3" s="98"/>
      <c r="M3" s="98"/>
    </row>
    <row r="4" spans="1:16" ht="15.75">
      <c r="A4" s="157" t="s">
        <v>284</v>
      </c>
      <c r="B4" s="158"/>
      <c r="C4" s="158"/>
      <c r="D4" s="151"/>
      <c r="E4" s="102"/>
      <c r="F4" s="103"/>
      <c r="G4" s="104"/>
      <c r="H4" s="104"/>
      <c r="I4" s="104"/>
      <c r="J4" s="105"/>
      <c r="K4" s="105"/>
      <c r="L4" s="104"/>
      <c r="M4" s="104"/>
      <c r="N4" s="89"/>
      <c r="O4" s="88"/>
    </row>
    <row r="5" spans="1:16" ht="15.75" thickBot="1">
      <c r="A5" s="104"/>
      <c r="B5" s="104"/>
      <c r="C5" s="104"/>
      <c r="D5" s="106"/>
      <c r="E5" s="107"/>
      <c r="F5" s="108"/>
      <c r="G5" s="106"/>
      <c r="H5" s="106"/>
      <c r="I5" s="106"/>
      <c r="J5" s="108"/>
      <c r="K5" s="108"/>
      <c r="L5" s="109"/>
      <c r="M5" s="109"/>
      <c r="N5" s="89"/>
      <c r="O5" s="88"/>
    </row>
    <row r="6" spans="1:16" ht="15.75" thickBot="1">
      <c r="A6" s="110"/>
      <c r="B6" s="111" t="s">
        <v>10</v>
      </c>
      <c r="C6" s="112"/>
      <c r="D6" s="112"/>
      <c r="E6" s="113"/>
      <c r="F6" s="111" t="s">
        <v>80</v>
      </c>
      <c r="G6" s="112"/>
      <c r="H6" s="112"/>
      <c r="I6" s="114"/>
      <c r="J6" s="111" t="s">
        <v>12</v>
      </c>
      <c r="K6" s="112"/>
      <c r="L6" s="112"/>
      <c r="M6" s="115"/>
    </row>
    <row r="7" spans="1:16" ht="15.75" thickBot="1">
      <c r="A7" s="104"/>
      <c r="B7" s="116" t="s">
        <v>273</v>
      </c>
      <c r="C7" s="117" t="s">
        <v>274</v>
      </c>
      <c r="D7" s="118" t="s">
        <v>275</v>
      </c>
      <c r="E7" s="299" t="s">
        <v>22</v>
      </c>
      <c r="F7" s="116" t="s">
        <v>273</v>
      </c>
      <c r="G7" s="117" t="s">
        <v>274</v>
      </c>
      <c r="H7" s="118" t="s">
        <v>275</v>
      </c>
      <c r="I7" s="299" t="s">
        <v>22</v>
      </c>
      <c r="J7" s="116" t="s">
        <v>273</v>
      </c>
      <c r="K7" s="117" t="s">
        <v>274</v>
      </c>
      <c r="L7" s="306" t="s">
        <v>22</v>
      </c>
      <c r="M7" s="119" t="s">
        <v>285</v>
      </c>
    </row>
    <row r="8" spans="1:16" ht="15.75" thickBot="1">
      <c r="A8" s="120" t="s">
        <v>88</v>
      </c>
      <c r="B8" s="121" t="s">
        <v>286</v>
      </c>
      <c r="C8" s="121" t="s">
        <v>286</v>
      </c>
      <c r="D8" s="121" t="s">
        <v>286</v>
      </c>
      <c r="E8" s="300" t="s">
        <v>286</v>
      </c>
      <c r="F8" s="121" t="s">
        <v>286</v>
      </c>
      <c r="G8" s="121" t="s">
        <v>286</v>
      </c>
      <c r="H8" s="121" t="s">
        <v>286</v>
      </c>
      <c r="I8" s="300" t="s">
        <v>286</v>
      </c>
      <c r="J8" s="121" t="s">
        <v>286</v>
      </c>
      <c r="K8" s="121" t="s">
        <v>286</v>
      </c>
      <c r="L8" s="121" t="s">
        <v>286</v>
      </c>
      <c r="M8" s="122" t="s">
        <v>287</v>
      </c>
    </row>
    <row r="9" spans="1:16">
      <c r="A9" s="138" t="s">
        <v>288</v>
      </c>
      <c r="B9" s="139">
        <v>0</v>
      </c>
      <c r="C9" s="140">
        <v>0</v>
      </c>
      <c r="D9" s="140">
        <v>0</v>
      </c>
      <c r="E9" s="301">
        <f>SUM(B9:D9)</f>
        <v>0</v>
      </c>
      <c r="F9" s="139">
        <v>0</v>
      </c>
      <c r="G9" s="140">
        <v>0</v>
      </c>
      <c r="H9" s="140"/>
      <c r="I9" s="301">
        <f>SUM(F9:H9)</f>
        <v>0</v>
      </c>
      <c r="J9" s="139">
        <v>0</v>
      </c>
      <c r="K9" s="140"/>
      <c r="L9" s="307">
        <f>SUM(J9:K9)</f>
        <v>0</v>
      </c>
      <c r="M9" s="123">
        <f t="shared" ref="M9:M20" si="0">B9+C9+D9+F9+G9+H9+J9+K9</f>
        <v>0</v>
      </c>
    </row>
    <row r="10" spans="1:16">
      <c r="A10" s="141" t="s">
        <v>289</v>
      </c>
      <c r="B10" s="139">
        <v>0</v>
      </c>
      <c r="C10" s="140">
        <v>0</v>
      </c>
      <c r="D10" s="142">
        <v>0</v>
      </c>
      <c r="E10" s="302">
        <f t="shared" ref="E10:E20" si="1">SUM(B10:D10)</f>
        <v>0</v>
      </c>
      <c r="F10" s="139">
        <v>0</v>
      </c>
      <c r="G10" s="140">
        <v>0</v>
      </c>
      <c r="H10" s="142"/>
      <c r="I10" s="302">
        <f t="shared" ref="I10:I20" si="2">SUM(F10:H10)</f>
        <v>0</v>
      </c>
      <c r="J10" s="139">
        <v>0</v>
      </c>
      <c r="K10" s="142"/>
      <c r="L10" s="307">
        <f t="shared" ref="L10:L20" si="3">SUM(J10:K10)</f>
        <v>0</v>
      </c>
      <c r="M10" s="124">
        <f t="shared" si="0"/>
        <v>0</v>
      </c>
      <c r="P10" s="98"/>
    </row>
    <row r="11" spans="1:16">
      <c r="A11" s="141" t="s">
        <v>290</v>
      </c>
      <c r="B11" s="139">
        <v>0</v>
      </c>
      <c r="C11" s="140">
        <v>0</v>
      </c>
      <c r="D11" s="142">
        <v>0</v>
      </c>
      <c r="E11" s="302">
        <f t="shared" si="1"/>
        <v>0</v>
      </c>
      <c r="F11" s="139">
        <v>0</v>
      </c>
      <c r="G11" s="140">
        <v>0</v>
      </c>
      <c r="H11" s="142"/>
      <c r="I11" s="302">
        <f t="shared" si="2"/>
        <v>0</v>
      </c>
      <c r="J11" s="139">
        <v>0</v>
      </c>
      <c r="K11" s="142"/>
      <c r="L11" s="307">
        <f t="shared" si="3"/>
        <v>0</v>
      </c>
      <c r="M11" s="124">
        <f t="shared" si="0"/>
        <v>0</v>
      </c>
    </row>
    <row r="12" spans="1:16">
      <c r="A12" s="141" t="s">
        <v>291</v>
      </c>
      <c r="B12" s="139">
        <v>0</v>
      </c>
      <c r="C12" s="140">
        <v>0</v>
      </c>
      <c r="D12" s="142">
        <v>0</v>
      </c>
      <c r="E12" s="302">
        <f t="shared" si="1"/>
        <v>0</v>
      </c>
      <c r="F12" s="139">
        <v>0</v>
      </c>
      <c r="G12" s="140">
        <v>0</v>
      </c>
      <c r="H12" s="142"/>
      <c r="I12" s="302">
        <f t="shared" si="2"/>
        <v>0</v>
      </c>
      <c r="J12" s="139">
        <v>0</v>
      </c>
      <c r="K12" s="142"/>
      <c r="L12" s="307">
        <f t="shared" si="3"/>
        <v>0</v>
      </c>
      <c r="M12" s="124">
        <f t="shared" si="0"/>
        <v>0</v>
      </c>
    </row>
    <row r="13" spans="1:16">
      <c r="A13" s="141" t="s">
        <v>292</v>
      </c>
      <c r="B13" s="139">
        <v>0</v>
      </c>
      <c r="C13" s="140">
        <v>0</v>
      </c>
      <c r="D13" s="142">
        <v>0</v>
      </c>
      <c r="E13" s="302">
        <f t="shared" si="1"/>
        <v>0</v>
      </c>
      <c r="F13" s="139">
        <v>0</v>
      </c>
      <c r="G13" s="140">
        <v>0</v>
      </c>
      <c r="H13" s="142"/>
      <c r="I13" s="302">
        <f t="shared" si="2"/>
        <v>0</v>
      </c>
      <c r="J13" s="139">
        <v>0</v>
      </c>
      <c r="K13" s="142"/>
      <c r="L13" s="307">
        <f t="shared" si="3"/>
        <v>0</v>
      </c>
      <c r="M13" s="124">
        <f t="shared" si="0"/>
        <v>0</v>
      </c>
    </row>
    <row r="14" spans="1:16">
      <c r="A14" s="141" t="s">
        <v>293</v>
      </c>
      <c r="B14" s="139">
        <v>0</v>
      </c>
      <c r="C14" s="140">
        <v>0</v>
      </c>
      <c r="D14" s="142">
        <v>0</v>
      </c>
      <c r="E14" s="302">
        <f t="shared" si="1"/>
        <v>0</v>
      </c>
      <c r="F14" s="139">
        <v>0</v>
      </c>
      <c r="G14" s="140">
        <v>0</v>
      </c>
      <c r="H14" s="142"/>
      <c r="I14" s="302">
        <f t="shared" si="2"/>
        <v>0</v>
      </c>
      <c r="J14" s="139">
        <v>0</v>
      </c>
      <c r="K14" s="142"/>
      <c r="L14" s="307">
        <f t="shared" si="3"/>
        <v>0</v>
      </c>
      <c r="M14" s="124">
        <f t="shared" si="0"/>
        <v>0</v>
      </c>
    </row>
    <row r="15" spans="1:16">
      <c r="A15" s="141" t="s">
        <v>294</v>
      </c>
      <c r="B15" s="139">
        <v>0</v>
      </c>
      <c r="C15" s="140">
        <v>0</v>
      </c>
      <c r="D15" s="142">
        <v>0</v>
      </c>
      <c r="E15" s="302">
        <f t="shared" si="1"/>
        <v>0</v>
      </c>
      <c r="F15" s="139">
        <v>0</v>
      </c>
      <c r="G15" s="140">
        <v>0</v>
      </c>
      <c r="H15" s="142"/>
      <c r="I15" s="302">
        <f t="shared" si="2"/>
        <v>0</v>
      </c>
      <c r="J15" s="139">
        <v>0</v>
      </c>
      <c r="K15" s="142"/>
      <c r="L15" s="307">
        <f t="shared" si="3"/>
        <v>0</v>
      </c>
      <c r="M15" s="124">
        <f t="shared" si="0"/>
        <v>0</v>
      </c>
    </row>
    <row r="16" spans="1:16">
      <c r="A16" s="141" t="s">
        <v>295</v>
      </c>
      <c r="B16" s="139">
        <v>0</v>
      </c>
      <c r="C16" s="140">
        <v>0</v>
      </c>
      <c r="D16" s="142">
        <v>0</v>
      </c>
      <c r="E16" s="302">
        <f t="shared" si="1"/>
        <v>0</v>
      </c>
      <c r="F16" s="139">
        <v>0</v>
      </c>
      <c r="G16" s="140">
        <v>0</v>
      </c>
      <c r="H16" s="142"/>
      <c r="I16" s="302">
        <f t="shared" si="2"/>
        <v>0</v>
      </c>
      <c r="J16" s="139">
        <v>0</v>
      </c>
      <c r="K16" s="142"/>
      <c r="L16" s="307">
        <f t="shared" si="3"/>
        <v>0</v>
      </c>
      <c r="M16" s="124">
        <f t="shared" si="0"/>
        <v>0</v>
      </c>
    </row>
    <row r="17" spans="1:13">
      <c r="A17" s="141" t="s">
        <v>296</v>
      </c>
      <c r="B17" s="139">
        <v>0</v>
      </c>
      <c r="C17" s="140">
        <v>0</v>
      </c>
      <c r="D17" s="142">
        <v>0</v>
      </c>
      <c r="E17" s="302">
        <f t="shared" si="1"/>
        <v>0</v>
      </c>
      <c r="F17" s="139">
        <v>0</v>
      </c>
      <c r="G17" s="140">
        <v>0</v>
      </c>
      <c r="H17" s="142"/>
      <c r="I17" s="302">
        <f t="shared" si="2"/>
        <v>0</v>
      </c>
      <c r="J17" s="139">
        <v>0</v>
      </c>
      <c r="K17" s="142"/>
      <c r="L17" s="307">
        <f t="shared" si="3"/>
        <v>0</v>
      </c>
      <c r="M17" s="124">
        <f t="shared" si="0"/>
        <v>0</v>
      </c>
    </row>
    <row r="18" spans="1:13">
      <c r="A18" s="141" t="s">
        <v>297</v>
      </c>
      <c r="B18" s="139">
        <v>0</v>
      </c>
      <c r="C18" s="140">
        <v>0</v>
      </c>
      <c r="D18" s="142">
        <v>0</v>
      </c>
      <c r="E18" s="302">
        <f t="shared" si="1"/>
        <v>0</v>
      </c>
      <c r="F18" s="139">
        <v>0</v>
      </c>
      <c r="G18" s="140">
        <v>0</v>
      </c>
      <c r="H18" s="142"/>
      <c r="I18" s="302">
        <f t="shared" si="2"/>
        <v>0</v>
      </c>
      <c r="J18" s="139">
        <v>0</v>
      </c>
      <c r="K18" s="142"/>
      <c r="L18" s="307">
        <f t="shared" si="3"/>
        <v>0</v>
      </c>
      <c r="M18" s="124">
        <f t="shared" si="0"/>
        <v>0</v>
      </c>
    </row>
    <row r="19" spans="1:13">
      <c r="A19" s="141" t="s">
        <v>298</v>
      </c>
      <c r="B19" s="139">
        <v>0</v>
      </c>
      <c r="C19" s="140">
        <v>0</v>
      </c>
      <c r="D19" s="142">
        <v>0</v>
      </c>
      <c r="E19" s="302">
        <f t="shared" si="1"/>
        <v>0</v>
      </c>
      <c r="F19" s="139">
        <v>0</v>
      </c>
      <c r="G19" s="140">
        <v>0</v>
      </c>
      <c r="H19" s="142"/>
      <c r="I19" s="302">
        <f t="shared" si="2"/>
        <v>0</v>
      </c>
      <c r="J19" s="139">
        <v>0</v>
      </c>
      <c r="K19" s="142"/>
      <c r="L19" s="307">
        <f t="shared" si="3"/>
        <v>0</v>
      </c>
      <c r="M19" s="124">
        <f t="shared" si="0"/>
        <v>0</v>
      </c>
    </row>
    <row r="20" spans="1:13" ht="15.75" thickBot="1">
      <c r="A20" s="143" t="s">
        <v>299</v>
      </c>
      <c r="B20" s="139">
        <v>0</v>
      </c>
      <c r="C20" s="140">
        <v>0</v>
      </c>
      <c r="D20" s="144">
        <v>0</v>
      </c>
      <c r="E20" s="303">
        <f t="shared" si="1"/>
        <v>0</v>
      </c>
      <c r="F20" s="139">
        <v>0</v>
      </c>
      <c r="G20" s="140">
        <v>0</v>
      </c>
      <c r="H20" s="144"/>
      <c r="I20" s="303">
        <f t="shared" si="2"/>
        <v>0</v>
      </c>
      <c r="J20" s="139">
        <v>0</v>
      </c>
      <c r="K20" s="144"/>
      <c r="L20" s="308">
        <f t="shared" si="3"/>
        <v>0</v>
      </c>
      <c r="M20" s="125">
        <f t="shared" si="0"/>
        <v>0</v>
      </c>
    </row>
    <row r="21" spans="1:13" ht="15.75" thickBot="1">
      <c r="A21" s="126" t="s">
        <v>300</v>
      </c>
      <c r="B21" s="127">
        <f t="shared" ref="B21:D21" si="4">SUM(B9:B20)</f>
        <v>0</v>
      </c>
      <c r="C21" s="127">
        <f t="shared" si="4"/>
        <v>0</v>
      </c>
      <c r="D21" s="127">
        <f t="shared" si="4"/>
        <v>0</v>
      </c>
      <c r="E21" s="304">
        <f t="shared" ref="E21:M21" si="5">SUM(E9:E20)</f>
        <v>0</v>
      </c>
      <c r="F21" s="127">
        <f t="shared" si="5"/>
        <v>0</v>
      </c>
      <c r="G21" s="127">
        <f t="shared" si="5"/>
        <v>0</v>
      </c>
      <c r="H21" s="127">
        <f t="shared" si="5"/>
        <v>0</v>
      </c>
      <c r="I21" s="304">
        <f t="shared" si="5"/>
        <v>0</v>
      </c>
      <c r="J21" s="127">
        <f t="shared" si="5"/>
        <v>0</v>
      </c>
      <c r="K21" s="127">
        <f t="shared" si="5"/>
        <v>0</v>
      </c>
      <c r="L21" s="300">
        <f t="shared" si="5"/>
        <v>0</v>
      </c>
      <c r="M21" s="128">
        <f t="shared" si="5"/>
        <v>0</v>
      </c>
    </row>
    <row r="22" spans="1:13" ht="15.75" thickBot="1">
      <c r="A22" s="129" t="s">
        <v>301</v>
      </c>
      <c r="B22" s="130">
        <f>B21/12</f>
        <v>0</v>
      </c>
      <c r="C22" s="130">
        <f>C21/12</f>
        <v>0</v>
      </c>
      <c r="D22" s="130">
        <f>D21/12</f>
        <v>0</v>
      </c>
      <c r="E22" s="305">
        <f>SUM(B22:D22)</f>
        <v>0</v>
      </c>
      <c r="F22" s="130">
        <f>F21/12</f>
        <v>0</v>
      </c>
      <c r="G22" s="130">
        <f t="shared" ref="G22:H22" si="6">G21/12</f>
        <v>0</v>
      </c>
      <c r="H22" s="130">
        <f t="shared" si="6"/>
        <v>0</v>
      </c>
      <c r="I22" s="305">
        <f>SUM(F22:H22)</f>
        <v>0</v>
      </c>
      <c r="J22" s="130">
        <f>J21/12</f>
        <v>0</v>
      </c>
      <c r="K22" s="130">
        <f>K21/12</f>
        <v>0</v>
      </c>
      <c r="L22" s="305">
        <f>SUM(J22:K22)</f>
        <v>0</v>
      </c>
      <c r="M22" s="130">
        <f>E22+I22+L22</f>
        <v>0</v>
      </c>
    </row>
    <row r="23" spans="1:13">
      <c r="A23" s="98"/>
      <c r="B23" s="661" t="s">
        <v>302</v>
      </c>
      <c r="C23" s="662"/>
      <c r="D23" s="662"/>
      <c r="E23" s="663"/>
      <c r="F23" s="661" t="s">
        <v>303</v>
      </c>
      <c r="G23" s="662"/>
      <c r="H23" s="662"/>
      <c r="I23" s="663"/>
      <c r="J23" s="658" t="s">
        <v>304</v>
      </c>
      <c r="K23" s="659"/>
      <c r="L23" s="660"/>
      <c r="M23" s="131"/>
    </row>
    <row r="24" spans="1:13" ht="15.75" thickBot="1">
      <c r="A24" s="132"/>
      <c r="B24" s="133"/>
      <c r="C24" s="134">
        <f>B22+C22+D22</f>
        <v>0</v>
      </c>
      <c r="D24" s="134"/>
      <c r="E24" s="135"/>
      <c r="F24" s="133"/>
      <c r="G24" s="134">
        <f>F22+G22+H22</f>
        <v>0</v>
      </c>
      <c r="H24" s="134"/>
      <c r="I24" s="136"/>
      <c r="J24" s="133"/>
      <c r="K24" s="134">
        <f>J22+K22</f>
        <v>0</v>
      </c>
      <c r="L24" s="136"/>
      <c r="M24" s="131"/>
    </row>
    <row r="25" spans="1:13">
      <c r="A25" s="99"/>
      <c r="B25" s="100"/>
      <c r="C25" s="101"/>
      <c r="D25" s="98"/>
      <c r="E25" s="98"/>
      <c r="F25" s="98"/>
      <c r="G25" s="98"/>
      <c r="H25" s="98"/>
      <c r="I25" s="98"/>
      <c r="J25" s="98"/>
      <c r="K25" s="98"/>
      <c r="L25" s="98"/>
      <c r="M25" s="98"/>
    </row>
    <row r="26" spans="1:13">
      <c r="A26" s="42"/>
      <c r="B26" s="86"/>
      <c r="C26" s="87"/>
    </row>
    <row r="27" spans="1:13">
      <c r="A27" s="159" t="s">
        <v>395</v>
      </c>
      <c r="B27" s="160"/>
      <c r="C27" s="160"/>
      <c r="D27" s="97"/>
    </row>
    <row r="28" spans="1:13" ht="15.75" thickBot="1">
      <c r="A28" s="137"/>
      <c r="B28" s="97"/>
      <c r="C28" s="97"/>
      <c r="D28" s="97"/>
    </row>
    <row r="29" spans="1:13" ht="15.75" thickBot="1">
      <c r="A29" s="110"/>
      <c r="B29" s="111" t="s">
        <v>10</v>
      </c>
      <c r="C29" s="112"/>
      <c r="D29" s="112"/>
      <c r="E29" s="113"/>
      <c r="F29" s="111" t="s">
        <v>80</v>
      </c>
      <c r="G29" s="112"/>
      <c r="H29" s="112"/>
      <c r="I29" s="114"/>
      <c r="J29" s="111" t="s">
        <v>12</v>
      </c>
      <c r="K29" s="112"/>
      <c r="L29" s="112"/>
      <c r="M29" s="115"/>
    </row>
    <row r="30" spans="1:13" ht="15.75" thickBot="1">
      <c r="A30" s="104"/>
      <c r="B30" s="116" t="s">
        <v>273</v>
      </c>
      <c r="C30" s="117" t="s">
        <v>274</v>
      </c>
      <c r="D30" s="118" t="s">
        <v>275</v>
      </c>
      <c r="E30" s="420" t="s">
        <v>22</v>
      </c>
      <c r="F30" s="421" t="s">
        <v>273</v>
      </c>
      <c r="G30" s="422" t="s">
        <v>274</v>
      </c>
      <c r="H30" s="423" t="s">
        <v>275</v>
      </c>
      <c r="I30" s="420" t="s">
        <v>22</v>
      </c>
      <c r="J30" s="421" t="s">
        <v>273</v>
      </c>
      <c r="K30" s="422" t="s">
        <v>274</v>
      </c>
      <c r="L30" s="424" t="s">
        <v>22</v>
      </c>
      <c r="M30" s="119" t="s">
        <v>285</v>
      </c>
    </row>
    <row r="31" spans="1:13" ht="15.75" thickBot="1">
      <c r="A31" s="120" t="s">
        <v>88</v>
      </c>
      <c r="B31" s="121" t="s">
        <v>286</v>
      </c>
      <c r="C31" s="121" t="s">
        <v>286</v>
      </c>
      <c r="D31" s="121" t="s">
        <v>286</v>
      </c>
      <c r="E31" s="425" t="s">
        <v>286</v>
      </c>
      <c r="F31" s="426" t="s">
        <v>286</v>
      </c>
      <c r="G31" s="426" t="s">
        <v>286</v>
      </c>
      <c r="H31" s="426" t="s">
        <v>286</v>
      </c>
      <c r="I31" s="425" t="s">
        <v>286</v>
      </c>
      <c r="J31" s="426" t="s">
        <v>286</v>
      </c>
      <c r="K31" s="426" t="s">
        <v>286</v>
      </c>
      <c r="L31" s="426" t="s">
        <v>286</v>
      </c>
      <c r="M31" s="122" t="s">
        <v>287</v>
      </c>
    </row>
    <row r="32" spans="1:13">
      <c r="A32" s="138" t="s">
        <v>288</v>
      </c>
      <c r="B32" s="139">
        <v>0</v>
      </c>
      <c r="C32" s="140">
        <v>0</v>
      </c>
      <c r="D32" s="140"/>
      <c r="E32" s="427">
        <f>SUM(B32:D32)</f>
        <v>0</v>
      </c>
      <c r="F32" s="428">
        <v>0</v>
      </c>
      <c r="G32" s="429">
        <v>0</v>
      </c>
      <c r="H32" s="429"/>
      <c r="I32" s="427">
        <f>SUM(F32:H32)</f>
        <v>0</v>
      </c>
      <c r="J32" s="428">
        <v>0</v>
      </c>
      <c r="K32" s="429"/>
      <c r="L32" s="430">
        <f>SUM(J32:K32)</f>
        <v>0</v>
      </c>
      <c r="M32" s="123">
        <f t="shared" ref="M32:M43" si="7">B32+C32+D32+F32+G32+H32+J32+K32</f>
        <v>0</v>
      </c>
    </row>
    <row r="33" spans="1:13">
      <c r="A33" s="141" t="s">
        <v>289</v>
      </c>
      <c r="B33" s="139">
        <v>0</v>
      </c>
      <c r="C33" s="140">
        <v>0</v>
      </c>
      <c r="D33" s="142"/>
      <c r="E33" s="431">
        <f t="shared" ref="E33:E43" si="8">SUM(B33:D33)</f>
        <v>0</v>
      </c>
      <c r="F33" s="428">
        <v>0</v>
      </c>
      <c r="G33" s="429">
        <v>0</v>
      </c>
      <c r="H33" s="432"/>
      <c r="I33" s="431">
        <f t="shared" ref="I33:I43" si="9">SUM(F33:H33)</f>
        <v>0</v>
      </c>
      <c r="J33" s="428">
        <v>0</v>
      </c>
      <c r="K33" s="432"/>
      <c r="L33" s="430">
        <f t="shared" ref="L33:L43" si="10">SUM(J33:K33)</f>
        <v>0</v>
      </c>
      <c r="M33" s="124">
        <f t="shared" si="7"/>
        <v>0</v>
      </c>
    </row>
    <row r="34" spans="1:13">
      <c r="A34" s="141" t="s">
        <v>290</v>
      </c>
      <c r="B34" s="139">
        <v>0</v>
      </c>
      <c r="C34" s="140">
        <v>0</v>
      </c>
      <c r="D34" s="142"/>
      <c r="E34" s="431">
        <f t="shared" si="8"/>
        <v>0</v>
      </c>
      <c r="F34" s="428">
        <v>0</v>
      </c>
      <c r="G34" s="429">
        <v>0</v>
      </c>
      <c r="H34" s="432"/>
      <c r="I34" s="431">
        <f t="shared" si="9"/>
        <v>0</v>
      </c>
      <c r="J34" s="428">
        <v>0</v>
      </c>
      <c r="K34" s="432"/>
      <c r="L34" s="430">
        <f t="shared" si="10"/>
        <v>0</v>
      </c>
      <c r="M34" s="124">
        <f t="shared" si="7"/>
        <v>0</v>
      </c>
    </row>
    <row r="35" spans="1:13">
      <c r="A35" s="141" t="s">
        <v>291</v>
      </c>
      <c r="B35" s="139">
        <v>0</v>
      </c>
      <c r="C35" s="140">
        <v>0</v>
      </c>
      <c r="D35" s="142"/>
      <c r="E35" s="431">
        <f t="shared" si="8"/>
        <v>0</v>
      </c>
      <c r="F35" s="428">
        <v>0</v>
      </c>
      <c r="G35" s="429">
        <v>0</v>
      </c>
      <c r="H35" s="432"/>
      <c r="I35" s="431">
        <f t="shared" si="9"/>
        <v>0</v>
      </c>
      <c r="J35" s="428">
        <v>0</v>
      </c>
      <c r="K35" s="432"/>
      <c r="L35" s="430">
        <f t="shared" si="10"/>
        <v>0</v>
      </c>
      <c r="M35" s="124">
        <f t="shared" si="7"/>
        <v>0</v>
      </c>
    </row>
    <row r="36" spans="1:13">
      <c r="A36" s="141" t="s">
        <v>292</v>
      </c>
      <c r="B36" s="139">
        <v>0</v>
      </c>
      <c r="C36" s="140">
        <v>0</v>
      </c>
      <c r="D36" s="142"/>
      <c r="E36" s="431">
        <f t="shared" si="8"/>
        <v>0</v>
      </c>
      <c r="F36" s="428">
        <v>0</v>
      </c>
      <c r="G36" s="429">
        <v>0</v>
      </c>
      <c r="H36" s="432"/>
      <c r="I36" s="431">
        <f t="shared" si="9"/>
        <v>0</v>
      </c>
      <c r="J36" s="428">
        <v>0</v>
      </c>
      <c r="K36" s="432"/>
      <c r="L36" s="430">
        <f t="shared" si="10"/>
        <v>0</v>
      </c>
      <c r="M36" s="124">
        <f t="shared" si="7"/>
        <v>0</v>
      </c>
    </row>
    <row r="37" spans="1:13">
      <c r="A37" s="141" t="s">
        <v>293</v>
      </c>
      <c r="B37" s="139">
        <v>0</v>
      </c>
      <c r="C37" s="140">
        <v>0</v>
      </c>
      <c r="D37" s="142"/>
      <c r="E37" s="431">
        <f t="shared" si="8"/>
        <v>0</v>
      </c>
      <c r="F37" s="428">
        <v>0</v>
      </c>
      <c r="G37" s="429">
        <v>0</v>
      </c>
      <c r="H37" s="432"/>
      <c r="I37" s="431">
        <f t="shared" si="9"/>
        <v>0</v>
      </c>
      <c r="J37" s="428">
        <v>0</v>
      </c>
      <c r="K37" s="432"/>
      <c r="L37" s="430">
        <f t="shared" si="10"/>
        <v>0</v>
      </c>
      <c r="M37" s="124">
        <f t="shared" si="7"/>
        <v>0</v>
      </c>
    </row>
    <row r="38" spans="1:13">
      <c r="A38" s="141" t="s">
        <v>294</v>
      </c>
      <c r="B38" s="139">
        <v>0</v>
      </c>
      <c r="C38" s="140">
        <v>0</v>
      </c>
      <c r="D38" s="142"/>
      <c r="E38" s="431">
        <f t="shared" si="8"/>
        <v>0</v>
      </c>
      <c r="F38" s="428">
        <v>0</v>
      </c>
      <c r="G38" s="429">
        <v>0</v>
      </c>
      <c r="H38" s="432"/>
      <c r="I38" s="431">
        <f t="shared" si="9"/>
        <v>0</v>
      </c>
      <c r="J38" s="428">
        <v>0</v>
      </c>
      <c r="K38" s="432"/>
      <c r="L38" s="430">
        <f t="shared" si="10"/>
        <v>0</v>
      </c>
      <c r="M38" s="124">
        <f t="shared" si="7"/>
        <v>0</v>
      </c>
    </row>
    <row r="39" spans="1:13">
      <c r="A39" s="141" t="s">
        <v>295</v>
      </c>
      <c r="B39" s="139">
        <v>0</v>
      </c>
      <c r="C39" s="140">
        <v>0</v>
      </c>
      <c r="D39" s="142"/>
      <c r="E39" s="431">
        <f t="shared" si="8"/>
        <v>0</v>
      </c>
      <c r="F39" s="428">
        <v>0</v>
      </c>
      <c r="G39" s="429">
        <v>0</v>
      </c>
      <c r="H39" s="432"/>
      <c r="I39" s="431">
        <f t="shared" si="9"/>
        <v>0</v>
      </c>
      <c r="J39" s="428">
        <v>0</v>
      </c>
      <c r="K39" s="432"/>
      <c r="L39" s="430">
        <f t="shared" si="10"/>
        <v>0</v>
      </c>
      <c r="M39" s="124">
        <f t="shared" si="7"/>
        <v>0</v>
      </c>
    </row>
    <row r="40" spans="1:13">
      <c r="A40" s="141" t="s">
        <v>296</v>
      </c>
      <c r="B40" s="139">
        <v>0</v>
      </c>
      <c r="C40" s="140">
        <v>0</v>
      </c>
      <c r="D40" s="142"/>
      <c r="E40" s="431">
        <f t="shared" si="8"/>
        <v>0</v>
      </c>
      <c r="F40" s="428">
        <v>0</v>
      </c>
      <c r="G40" s="429">
        <v>0</v>
      </c>
      <c r="H40" s="432"/>
      <c r="I40" s="431">
        <f t="shared" si="9"/>
        <v>0</v>
      </c>
      <c r="J40" s="428">
        <v>0</v>
      </c>
      <c r="K40" s="432"/>
      <c r="L40" s="430">
        <f t="shared" si="10"/>
        <v>0</v>
      </c>
      <c r="M40" s="124">
        <f t="shared" si="7"/>
        <v>0</v>
      </c>
    </row>
    <row r="41" spans="1:13">
      <c r="A41" s="141" t="s">
        <v>297</v>
      </c>
      <c r="B41" s="139">
        <v>0</v>
      </c>
      <c r="C41" s="140">
        <v>0</v>
      </c>
      <c r="D41" s="142"/>
      <c r="E41" s="431">
        <f t="shared" si="8"/>
        <v>0</v>
      </c>
      <c r="F41" s="428">
        <v>0</v>
      </c>
      <c r="G41" s="429">
        <v>0</v>
      </c>
      <c r="H41" s="432"/>
      <c r="I41" s="431">
        <f t="shared" si="9"/>
        <v>0</v>
      </c>
      <c r="J41" s="428">
        <v>0</v>
      </c>
      <c r="K41" s="432"/>
      <c r="L41" s="430">
        <f t="shared" si="10"/>
        <v>0</v>
      </c>
      <c r="M41" s="124">
        <f t="shared" si="7"/>
        <v>0</v>
      </c>
    </row>
    <row r="42" spans="1:13">
      <c r="A42" s="141" t="s">
        <v>298</v>
      </c>
      <c r="B42" s="139">
        <v>0</v>
      </c>
      <c r="C42" s="140">
        <v>0</v>
      </c>
      <c r="D42" s="142"/>
      <c r="E42" s="431">
        <f t="shared" si="8"/>
        <v>0</v>
      </c>
      <c r="F42" s="428">
        <v>0</v>
      </c>
      <c r="G42" s="429">
        <v>0</v>
      </c>
      <c r="H42" s="432"/>
      <c r="I42" s="431">
        <f t="shared" si="9"/>
        <v>0</v>
      </c>
      <c r="J42" s="428">
        <v>0</v>
      </c>
      <c r="K42" s="432"/>
      <c r="L42" s="430">
        <f t="shared" si="10"/>
        <v>0</v>
      </c>
      <c r="M42" s="124">
        <f t="shared" si="7"/>
        <v>0</v>
      </c>
    </row>
    <row r="43" spans="1:13" ht="15.75" thickBot="1">
      <c r="A43" s="143" t="s">
        <v>299</v>
      </c>
      <c r="B43" s="139">
        <v>0</v>
      </c>
      <c r="C43" s="140">
        <v>0</v>
      </c>
      <c r="D43" s="144"/>
      <c r="E43" s="433">
        <f t="shared" si="8"/>
        <v>0</v>
      </c>
      <c r="F43" s="428">
        <v>0</v>
      </c>
      <c r="G43" s="429">
        <v>0</v>
      </c>
      <c r="H43" s="434"/>
      <c r="I43" s="433">
        <f t="shared" si="9"/>
        <v>0</v>
      </c>
      <c r="J43" s="428">
        <v>0</v>
      </c>
      <c r="K43" s="434"/>
      <c r="L43" s="435">
        <f t="shared" si="10"/>
        <v>0</v>
      </c>
      <c r="M43" s="125">
        <f t="shared" si="7"/>
        <v>0</v>
      </c>
    </row>
    <row r="44" spans="1:13" ht="15.75" thickBot="1">
      <c r="A44" s="126" t="s">
        <v>300</v>
      </c>
      <c r="B44" s="127">
        <f t="shared" ref="B44:L44" si="11">SUM(B32:B43)</f>
        <v>0</v>
      </c>
      <c r="C44" s="127">
        <f t="shared" si="11"/>
        <v>0</v>
      </c>
      <c r="D44" s="127">
        <f t="shared" si="11"/>
        <v>0</v>
      </c>
      <c r="E44" s="436">
        <f t="shared" si="11"/>
        <v>0</v>
      </c>
      <c r="F44" s="437">
        <f t="shared" si="11"/>
        <v>0</v>
      </c>
      <c r="G44" s="437">
        <f t="shared" si="11"/>
        <v>0</v>
      </c>
      <c r="H44" s="437">
        <f t="shared" si="11"/>
        <v>0</v>
      </c>
      <c r="I44" s="436">
        <f t="shared" si="11"/>
        <v>0</v>
      </c>
      <c r="J44" s="437">
        <f t="shared" si="11"/>
        <v>0</v>
      </c>
      <c r="K44" s="437">
        <f t="shared" si="11"/>
        <v>0</v>
      </c>
      <c r="L44" s="425">
        <f t="shared" si="11"/>
        <v>0</v>
      </c>
      <c r="M44" s="128"/>
    </row>
    <row r="45" spans="1:13" ht="15.75" thickBot="1">
      <c r="A45" s="129" t="s">
        <v>301</v>
      </c>
      <c r="B45" s="130">
        <f>B44/12</f>
        <v>0</v>
      </c>
      <c r="C45" s="130">
        <f>C44/12</f>
        <v>0</v>
      </c>
      <c r="D45" s="130">
        <f>D44/12</f>
        <v>0</v>
      </c>
      <c r="E45" s="438">
        <f>SUM(B45:D45)</f>
        <v>0</v>
      </c>
      <c r="F45" s="439">
        <f>F44/12</f>
        <v>0</v>
      </c>
      <c r="G45" s="439">
        <f t="shared" ref="G45:H45" si="12">G44/12</f>
        <v>0</v>
      </c>
      <c r="H45" s="439">
        <f t="shared" si="12"/>
        <v>0</v>
      </c>
      <c r="I45" s="438">
        <f>SUM(F45:H45)</f>
        <v>0</v>
      </c>
      <c r="J45" s="439">
        <f>J44/12</f>
        <v>0</v>
      </c>
      <c r="K45" s="439">
        <f>K44/12</f>
        <v>0</v>
      </c>
      <c r="L45" s="438">
        <f>SUM(J45:K45)</f>
        <v>0</v>
      </c>
      <c r="M45" s="130">
        <f>E45+I45+L45</f>
        <v>0</v>
      </c>
    </row>
    <row r="46" spans="1:13">
      <c r="A46" s="98"/>
      <c r="B46" s="661" t="s">
        <v>302</v>
      </c>
      <c r="C46" s="662"/>
      <c r="D46" s="662"/>
      <c r="E46" s="663"/>
      <c r="F46" s="661" t="s">
        <v>303</v>
      </c>
      <c r="G46" s="662"/>
      <c r="H46" s="662"/>
      <c r="I46" s="663"/>
      <c r="J46" s="658" t="s">
        <v>304</v>
      </c>
      <c r="K46" s="659"/>
      <c r="L46" s="660"/>
      <c r="M46" s="131"/>
    </row>
    <row r="47" spans="1:13" ht="15.75" thickBot="1">
      <c r="A47" s="132"/>
      <c r="B47" s="133"/>
      <c r="C47" s="134">
        <f>B45+C45+D45</f>
        <v>0</v>
      </c>
      <c r="D47" s="134"/>
      <c r="E47" s="135"/>
      <c r="F47" s="133"/>
      <c r="G47" s="134">
        <f>F45+G45+H45</f>
        <v>0</v>
      </c>
      <c r="H47" s="134"/>
      <c r="I47" s="136"/>
      <c r="J47" s="133"/>
      <c r="K47" s="134">
        <f>J45+K45</f>
        <v>0</v>
      </c>
      <c r="L47" s="136"/>
      <c r="M47" s="131"/>
    </row>
    <row r="48" spans="1:13">
      <c r="A48" s="137"/>
      <c r="B48" s="97"/>
      <c r="C48" s="97"/>
      <c r="D48" s="97"/>
    </row>
    <row r="49" spans="1:10">
      <c r="A49" s="145"/>
      <c r="B49" s="5"/>
      <c r="C49" s="5"/>
      <c r="D49" s="5"/>
      <c r="E49" s="5"/>
      <c r="F49" s="5"/>
      <c r="G49" s="5"/>
      <c r="H49" s="5"/>
      <c r="I49" s="5"/>
      <c r="J49" s="5"/>
    </row>
    <row r="50" spans="1:10">
      <c r="A50" s="154" t="s">
        <v>90</v>
      </c>
      <c r="B50" s="154"/>
      <c r="C50" s="154"/>
      <c r="D50" s="153"/>
      <c r="E50" s="5"/>
      <c r="F50" s="5"/>
      <c r="G50" s="5"/>
      <c r="H50" s="5"/>
      <c r="I50" s="5"/>
      <c r="J50" s="5"/>
    </row>
    <row r="51" spans="1:10" ht="15.75" thickBot="1"/>
    <row r="52" spans="1:10">
      <c r="A52" s="98"/>
      <c r="B52" s="111" t="s">
        <v>10</v>
      </c>
      <c r="C52" s="112"/>
      <c r="D52" s="112"/>
      <c r="E52" s="111" t="s">
        <v>80</v>
      </c>
      <c r="F52" s="112"/>
      <c r="G52" s="112"/>
      <c r="H52" s="111" t="s">
        <v>12</v>
      </c>
      <c r="I52" s="324"/>
      <c r="J52" s="98"/>
    </row>
    <row r="53" spans="1:10" ht="15.75" thickBot="1">
      <c r="A53" s="98"/>
      <c r="B53" s="116" t="s">
        <v>273</v>
      </c>
      <c r="C53" s="326" t="s">
        <v>274</v>
      </c>
      <c r="D53" s="327" t="s">
        <v>275</v>
      </c>
      <c r="E53" s="116" t="s">
        <v>273</v>
      </c>
      <c r="F53" s="326" t="s">
        <v>274</v>
      </c>
      <c r="G53" s="118" t="s">
        <v>275</v>
      </c>
      <c r="H53" s="116" t="s">
        <v>273</v>
      </c>
      <c r="I53" s="325" t="s">
        <v>274</v>
      </c>
      <c r="J53" s="98"/>
    </row>
    <row r="54" spans="1:10">
      <c r="A54" s="120" t="s">
        <v>375</v>
      </c>
      <c r="B54" s="335">
        <f>'Anl.2 Krippe'!B34</f>
        <v>1.3688606749081189</v>
      </c>
      <c r="C54" s="335">
        <f>'Anl.2 Krippe'!C34</f>
        <v>0.96625459405278979</v>
      </c>
      <c r="D54" s="335">
        <f>'Anl.2 Krippe'!D34</f>
        <v>0.64416972936852657</v>
      </c>
      <c r="E54" s="335">
        <f>'Anl.2 Kindergarten'!B34</f>
        <v>1.5559540889526542</v>
      </c>
      <c r="F54" s="335">
        <f>'Anl.2 Kindergarten'!C34</f>
        <v>1.0373027259684362</v>
      </c>
      <c r="G54" s="335">
        <f>'Anl.2 Kindergarten'!D34</f>
        <v>0.6915351506456241</v>
      </c>
      <c r="H54" s="335">
        <f>'Anl.2 Hort'!B35</f>
        <v>0.96625459405278979</v>
      </c>
      <c r="I54" s="335">
        <f>'Anl.2 Hort'!C35</f>
        <v>0.4831272970263949</v>
      </c>
      <c r="J54" s="98"/>
    </row>
    <row r="55" spans="1:10" ht="15.75" thickBot="1">
      <c r="A55" s="336"/>
      <c r="B55" s="98"/>
      <c r="C55" s="98"/>
      <c r="D55" s="98"/>
      <c r="E55" s="98"/>
      <c r="F55" s="98"/>
      <c r="G55" s="98"/>
      <c r="H55" s="98"/>
      <c r="I55" s="98"/>
      <c r="J55" s="98"/>
    </row>
    <row r="56" spans="1:10" ht="15.75" thickBot="1">
      <c r="A56" s="328" t="s">
        <v>376</v>
      </c>
      <c r="B56" s="98"/>
      <c r="C56" s="98"/>
      <c r="D56" s="98"/>
      <c r="E56" s="98"/>
      <c r="F56" s="98"/>
      <c r="G56" s="98"/>
      <c r="H56" s="98"/>
      <c r="I56" s="98"/>
      <c r="J56" s="122" t="s">
        <v>89</v>
      </c>
    </row>
    <row r="57" spans="1:10">
      <c r="A57" s="120" t="s">
        <v>398</v>
      </c>
      <c r="B57" s="335">
        <f>IFERROR(AVERAGE(B32:B37)/6*B54,0)</f>
        <v>0</v>
      </c>
      <c r="C57" s="335">
        <f t="shared" ref="C57:D57" si="13">IFERROR(AVERAGE(C32:C37)/6*C54,0)</f>
        <v>0</v>
      </c>
      <c r="D57" s="335">
        <f t="shared" si="13"/>
        <v>0</v>
      </c>
      <c r="E57" s="335">
        <f>IFERROR(AVERAGE(F32:F37)/14*E54,0)</f>
        <v>0</v>
      </c>
      <c r="F57" s="335">
        <f t="shared" ref="F57:G57" si="14">IFERROR(AVERAGE(G32:G37)/14*F54,0)</f>
        <v>0</v>
      </c>
      <c r="G57" s="335">
        <f t="shared" si="14"/>
        <v>0</v>
      </c>
      <c r="H57" s="335">
        <f>IFERROR(AVERAGE(J32:J37)/22*H54,0)</f>
        <v>0</v>
      </c>
      <c r="I57" s="335">
        <f>IFERROR(AVERAGE(K32:K37)/22*I54,0)</f>
        <v>0</v>
      </c>
      <c r="J57" s="337">
        <f>SUM(B57:I57)</f>
        <v>0</v>
      </c>
    </row>
    <row r="58" spans="1:10">
      <c r="A58" s="120" t="s">
        <v>399</v>
      </c>
      <c r="B58" s="335">
        <f>IFERROR(AVERAGE(B38:B43)/6*B54,0)</f>
        <v>0</v>
      </c>
      <c r="C58" s="335">
        <f t="shared" ref="C58:D58" si="15">IFERROR(AVERAGE(C38:C43)/6*C54,0)</f>
        <v>0</v>
      </c>
      <c r="D58" s="335">
        <f t="shared" si="15"/>
        <v>0</v>
      </c>
      <c r="E58" s="335">
        <f>IFERROR(AVERAGE(F38:F43)/14*E54,0)</f>
        <v>0</v>
      </c>
      <c r="F58" s="335">
        <f t="shared" ref="F58:G58" si="16">IFERROR(AVERAGE(G38:G43)/14*F54,0)</f>
        <v>0</v>
      </c>
      <c r="G58" s="335">
        <f t="shared" si="16"/>
        <v>0</v>
      </c>
      <c r="H58" s="335">
        <f>IFERROR(AVERAGE(J38:J43)/22*H54,0)</f>
        <v>0</v>
      </c>
      <c r="I58" s="335">
        <f>IFERROR(AVERAGE(K38:K43)/22*I54,0)</f>
        <v>0</v>
      </c>
      <c r="J58" s="337">
        <f>SUM(B58:I58)</f>
        <v>0</v>
      </c>
    </row>
    <row r="59" spans="1:10">
      <c r="A59" s="120" t="s">
        <v>377</v>
      </c>
      <c r="B59" s="335">
        <f t="shared" ref="B59:I59" si="17">AVERAGE(B57,B58)</f>
        <v>0</v>
      </c>
      <c r="C59" s="335">
        <f t="shared" si="17"/>
        <v>0</v>
      </c>
      <c r="D59" s="335">
        <f t="shared" si="17"/>
        <v>0</v>
      </c>
      <c r="E59" s="335">
        <f t="shared" si="17"/>
        <v>0</v>
      </c>
      <c r="F59" s="335">
        <f t="shared" si="17"/>
        <v>0</v>
      </c>
      <c r="G59" s="335">
        <f t="shared" si="17"/>
        <v>0</v>
      </c>
      <c r="H59" s="335">
        <f t="shared" si="17"/>
        <v>0</v>
      </c>
      <c r="I59" s="335">
        <f t="shared" si="17"/>
        <v>0</v>
      </c>
      <c r="J59" s="337">
        <f>SUM(B59:I59)</f>
        <v>0</v>
      </c>
    </row>
    <row r="60" spans="1:10">
      <c r="A60" s="120" t="s">
        <v>22</v>
      </c>
      <c r="B60" s="667">
        <f>SUM(B59:D59)</f>
        <v>0</v>
      </c>
      <c r="C60" s="668"/>
      <c r="D60" s="669"/>
      <c r="E60" s="667">
        <f>SUM(E59:G59)</f>
        <v>0</v>
      </c>
      <c r="F60" s="668"/>
      <c r="G60" s="669"/>
      <c r="H60" s="667">
        <f>SUM(H59:I59)</f>
        <v>0</v>
      </c>
      <c r="I60" s="670"/>
      <c r="J60" s="337">
        <f>SUM(B60:I60)</f>
        <v>0</v>
      </c>
    </row>
    <row r="61" spans="1:10">
      <c r="A61" s="120" t="s">
        <v>382</v>
      </c>
      <c r="B61" s="353" t="e">
        <f>B59/$J$60</f>
        <v>#DIV/0!</v>
      </c>
      <c r="C61" s="353" t="e">
        <f t="shared" ref="C61:I61" si="18">C59/$J$60</f>
        <v>#DIV/0!</v>
      </c>
      <c r="D61" s="353" t="e">
        <f t="shared" si="18"/>
        <v>#DIV/0!</v>
      </c>
      <c r="E61" s="353" t="e">
        <f t="shared" si="18"/>
        <v>#DIV/0!</v>
      </c>
      <c r="F61" s="353" t="e">
        <f t="shared" si="18"/>
        <v>#DIV/0!</v>
      </c>
      <c r="G61" s="353" t="e">
        <f t="shared" si="18"/>
        <v>#DIV/0!</v>
      </c>
      <c r="H61" s="353" t="e">
        <f t="shared" si="18"/>
        <v>#DIV/0!</v>
      </c>
      <c r="I61" s="353" t="e">
        <f t="shared" si="18"/>
        <v>#DIV/0!</v>
      </c>
      <c r="J61" s="352" t="e">
        <f>SUM(B61:I61)</f>
        <v>#DIV/0!</v>
      </c>
    </row>
    <row r="62" spans="1:10">
      <c r="A62" s="45"/>
      <c r="C62" s="45"/>
      <c r="D62" s="45"/>
      <c r="F62" s="45"/>
      <c r="G62" s="45"/>
      <c r="I62" s="45"/>
    </row>
    <row r="63" spans="1:10" ht="16.5" thickBot="1">
      <c r="A63" s="155" t="s">
        <v>314</v>
      </c>
      <c r="B63" s="156"/>
      <c r="C63" s="156"/>
      <c r="D63" s="96"/>
      <c r="E63" s="59"/>
      <c r="F63" s="59"/>
      <c r="G63" s="59"/>
      <c r="H63" s="59"/>
      <c r="I63" s="59"/>
    </row>
    <row r="64" spans="1:10" ht="12.6" customHeight="1">
      <c r="A64" s="339"/>
      <c r="B64" s="333" t="s">
        <v>10</v>
      </c>
      <c r="C64" s="333" t="s">
        <v>80</v>
      </c>
      <c r="D64" s="333" t="s">
        <v>12</v>
      </c>
      <c r="E64" s="334" t="s">
        <v>22</v>
      </c>
      <c r="F64" s="340"/>
      <c r="G64" s="340"/>
      <c r="H64" s="59"/>
      <c r="I64" s="59"/>
    </row>
    <row r="65" spans="1:9">
      <c r="A65" s="405" t="s">
        <v>378</v>
      </c>
      <c r="B65" s="667"/>
      <c r="C65" s="668"/>
      <c r="D65" s="669"/>
      <c r="E65" s="335">
        <f>'Anl.2 Leitung'!C11</f>
        <v>0.5</v>
      </c>
      <c r="F65" s="341"/>
      <c r="G65" s="342"/>
      <c r="I65" s="90"/>
    </row>
    <row r="66" spans="1:9">
      <c r="A66" s="343" t="s">
        <v>379</v>
      </c>
      <c r="B66" s="335">
        <f>B60</f>
        <v>0</v>
      </c>
      <c r="C66" s="335">
        <f>E60</f>
        <v>0</v>
      </c>
      <c r="D66" s="335">
        <f>H60</f>
        <v>0</v>
      </c>
      <c r="E66" s="335">
        <f>SUM(B66:D66)</f>
        <v>0</v>
      </c>
      <c r="F66" s="341"/>
      <c r="G66" s="342"/>
      <c r="I66" s="90"/>
    </row>
    <row r="67" spans="1:9">
      <c r="A67" s="344" t="s">
        <v>91</v>
      </c>
      <c r="B67" s="667"/>
      <c r="C67" s="668"/>
      <c r="D67" s="669"/>
      <c r="E67" s="335">
        <f>'Anl.2 Krippe'!B45</f>
        <v>0.2820512820512821</v>
      </c>
      <c r="F67" s="345"/>
      <c r="G67" s="342"/>
      <c r="I67" s="14"/>
    </row>
    <row r="68" spans="1:9">
      <c r="A68" s="619" t="s">
        <v>313</v>
      </c>
      <c r="B68" s="671"/>
      <c r="C68" s="672"/>
      <c r="D68" s="532">
        <v>0</v>
      </c>
      <c r="E68" s="335">
        <f>SUM(B68:D68)</f>
        <v>0</v>
      </c>
      <c r="F68" s="345"/>
      <c r="G68" s="342"/>
      <c r="I68" s="90"/>
    </row>
    <row r="69" spans="1:9">
      <c r="A69" s="620" t="s">
        <v>467</v>
      </c>
      <c r="B69" s="621"/>
      <c r="C69" s="621"/>
      <c r="D69" s="532"/>
      <c r="E69" s="335">
        <f>SUM(B69:D69)</f>
        <v>0</v>
      </c>
      <c r="F69" s="345"/>
      <c r="G69" s="342"/>
      <c r="I69" s="90"/>
    </row>
    <row r="70" spans="1:9">
      <c r="A70" s="354" t="s">
        <v>92</v>
      </c>
      <c r="B70" s="667"/>
      <c r="C70" s="668"/>
      <c r="D70" s="669"/>
      <c r="E70" s="355">
        <f>SUM(E65:E68)</f>
        <v>0.78205128205128216</v>
      </c>
      <c r="F70" s="338"/>
      <c r="G70" s="346"/>
      <c r="I70" s="14"/>
    </row>
    <row r="71" spans="1:9">
      <c r="A71" s="98"/>
      <c r="B71" s="347"/>
      <c r="C71" s="347"/>
      <c r="D71" s="347"/>
      <c r="E71" s="98"/>
      <c r="F71" s="338"/>
      <c r="G71" s="346"/>
      <c r="I71" s="14"/>
    </row>
    <row r="72" spans="1:9">
      <c r="A72" s="344" t="s">
        <v>372</v>
      </c>
      <c r="B72" s="348">
        <f>M45</f>
        <v>0</v>
      </c>
      <c r="C72" s="98"/>
      <c r="D72" s="98"/>
      <c r="E72" s="98"/>
      <c r="F72" s="346"/>
      <c r="G72" s="349"/>
      <c r="I72" s="93"/>
    </row>
    <row r="73" spans="1:9">
      <c r="A73" s="344" t="s">
        <v>93</v>
      </c>
      <c r="B73" s="350">
        <f>B72/1200</f>
        <v>0</v>
      </c>
      <c r="C73" s="345"/>
      <c r="D73" s="98"/>
      <c r="F73" s="346"/>
      <c r="G73" s="351"/>
      <c r="I73" s="94"/>
    </row>
    <row r="74" spans="1:9">
      <c r="F74" s="14"/>
      <c r="G74" s="14"/>
    </row>
    <row r="75" spans="1:9">
      <c r="A75" s="161" t="s">
        <v>380</v>
      </c>
      <c r="B75" s="297"/>
      <c r="C75" s="161"/>
    </row>
    <row r="76" spans="1:9" ht="9" customHeight="1">
      <c r="A76" s="95"/>
      <c r="C76" s="95"/>
    </row>
    <row r="77" spans="1:9">
      <c r="A77" s="344" t="s">
        <v>381</v>
      </c>
      <c r="B77" s="664">
        <v>0</v>
      </c>
      <c r="C77" s="665"/>
      <c r="D77" s="666"/>
    </row>
    <row r="90" spans="8:8">
      <c r="H90" s="3">
        <v>123</v>
      </c>
    </row>
  </sheetData>
  <mergeCells count="14">
    <mergeCell ref="J46:L46"/>
    <mergeCell ref="J23:L23"/>
    <mergeCell ref="F23:I23"/>
    <mergeCell ref="B23:E23"/>
    <mergeCell ref="B77:D77"/>
    <mergeCell ref="B60:D60"/>
    <mergeCell ref="E60:G60"/>
    <mergeCell ref="H60:I60"/>
    <mergeCell ref="B46:E46"/>
    <mergeCell ref="F46:I46"/>
    <mergeCell ref="B65:D65"/>
    <mergeCell ref="B67:D67"/>
    <mergeCell ref="B70:D70"/>
    <mergeCell ref="B68:C68"/>
  </mergeCells>
  <printOptions gridLines="1"/>
  <pageMargins left="0.78740157480314965" right="0.78740157480314965" top="0.68" bottom="0.51" header="0.51181102362204722" footer="0.51181102362204722"/>
  <pageSetup paperSize="9" scale="55" fitToWidth="0" orientation="portrait" r:id="rId1"/>
  <headerFooter alignWithMargins="0">
    <oddHeader>&amp;A&amp;RSeite &amp;P</oddHeader>
  </headerFooter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2:G45"/>
  <sheetViews>
    <sheetView topLeftCell="A10" zoomScaleNormal="100" workbookViewId="0">
      <selection activeCell="G12" sqref="G12"/>
    </sheetView>
  </sheetViews>
  <sheetFormatPr baseColWidth="10" defaultColWidth="11.42578125" defaultRowHeight="15"/>
  <cols>
    <col min="1" max="1" width="51.140625" style="39" bestFit="1" customWidth="1"/>
    <col min="2" max="2" width="13.7109375" style="18" customWidth="1"/>
    <col min="3" max="3" width="15.140625" style="18" customWidth="1"/>
    <col min="4" max="4" width="18.5703125" style="18" customWidth="1"/>
    <col min="5" max="5" width="53" style="18" customWidth="1"/>
    <col min="6" max="16384" width="11.42578125" style="18"/>
  </cols>
  <sheetData>
    <row r="2" spans="1:7" ht="15.75">
      <c r="A2" s="673" t="s">
        <v>155</v>
      </c>
      <c r="B2" s="674"/>
      <c r="C2" s="674"/>
      <c r="D2" s="675"/>
      <c r="F2" s="484"/>
      <c r="G2" s="18" t="s">
        <v>156</v>
      </c>
    </row>
    <row r="3" spans="1:7">
      <c r="A3" s="19"/>
      <c r="B3" s="20"/>
      <c r="D3" s="20"/>
    </row>
    <row r="4" spans="1:7">
      <c r="A4" s="21"/>
      <c r="B4" s="22"/>
      <c r="D4" s="20"/>
    </row>
    <row r="5" spans="1:7">
      <c r="A5" s="23"/>
      <c r="B5" s="24" t="s">
        <v>157</v>
      </c>
      <c r="C5" s="24" t="s">
        <v>76</v>
      </c>
      <c r="D5" s="24" t="s">
        <v>77</v>
      </c>
      <c r="E5" s="25" t="s">
        <v>158</v>
      </c>
    </row>
    <row r="6" spans="1:7" ht="36.75">
      <c r="A6" s="23" t="s">
        <v>159</v>
      </c>
      <c r="B6" s="483">
        <v>8.5</v>
      </c>
      <c r="C6" s="503">
        <v>6</v>
      </c>
      <c r="D6" s="503">
        <v>4</v>
      </c>
      <c r="E6" s="11" t="s">
        <v>160</v>
      </c>
    </row>
    <row r="7" spans="1:7">
      <c r="A7" s="21" t="s">
        <v>161</v>
      </c>
      <c r="B7" s="20"/>
      <c r="C7" s="20"/>
      <c r="D7" s="20"/>
    </row>
    <row r="8" spans="1:7">
      <c r="A8" s="23" t="s">
        <v>162</v>
      </c>
      <c r="B8" s="26">
        <v>365</v>
      </c>
      <c r="C8" s="26">
        <v>365</v>
      </c>
      <c r="D8" s="26">
        <v>365</v>
      </c>
    </row>
    <row r="9" spans="1:7">
      <c r="A9" s="23" t="s">
        <v>163</v>
      </c>
      <c r="B9" s="26">
        <v>104</v>
      </c>
      <c r="C9" s="26">
        <v>104</v>
      </c>
      <c r="D9" s="26">
        <v>104</v>
      </c>
    </row>
    <row r="10" spans="1:7">
      <c r="A10" s="23" t="s">
        <v>164</v>
      </c>
      <c r="B10" s="26">
        <v>10</v>
      </c>
      <c r="C10" s="26">
        <v>10</v>
      </c>
      <c r="D10" s="26">
        <v>10</v>
      </c>
    </row>
    <row r="11" spans="1:7" ht="24.75">
      <c r="A11" s="23" t="s">
        <v>165</v>
      </c>
      <c r="B11" s="484">
        <v>10</v>
      </c>
      <c r="C11" s="504">
        <f>B11</f>
        <v>10</v>
      </c>
      <c r="D11" s="504">
        <f>B11</f>
        <v>10</v>
      </c>
      <c r="E11" s="11" t="s">
        <v>374</v>
      </c>
    </row>
    <row r="12" spans="1:7">
      <c r="A12" s="23" t="s">
        <v>166</v>
      </c>
      <c r="B12" s="26">
        <f>B8-B9-B10-B11</f>
        <v>241</v>
      </c>
      <c r="C12" s="26">
        <f>C8-C9-C10-C11</f>
        <v>241</v>
      </c>
      <c r="D12" s="26">
        <f>D8-D9-D10-D11</f>
        <v>241</v>
      </c>
    </row>
    <row r="13" spans="1:7">
      <c r="A13" s="23" t="s">
        <v>167</v>
      </c>
      <c r="B13" s="27">
        <f>B12*B6</f>
        <v>2048.5</v>
      </c>
      <c r="C13" s="27">
        <f>C12*C6</f>
        <v>1446</v>
      </c>
      <c r="D13" s="27">
        <f>D12*D6</f>
        <v>964</v>
      </c>
    </row>
    <row r="14" spans="1:7">
      <c r="A14" s="19"/>
      <c r="B14" s="28"/>
      <c r="D14" s="20"/>
    </row>
    <row r="15" spans="1:7">
      <c r="A15" s="21" t="s">
        <v>168</v>
      </c>
      <c r="B15" s="20"/>
      <c r="D15" s="20"/>
    </row>
    <row r="16" spans="1:7">
      <c r="A16" s="29" t="s">
        <v>169</v>
      </c>
      <c r="B16" s="41">
        <v>39</v>
      </c>
      <c r="D16" s="20"/>
    </row>
    <row r="17" spans="1:5" ht="30">
      <c r="A17" s="31" t="s">
        <v>170</v>
      </c>
      <c r="B17" s="30">
        <v>2.5</v>
      </c>
      <c r="D17" s="20"/>
    </row>
    <row r="18" spans="1:5" ht="30">
      <c r="A18" s="31" t="s">
        <v>171</v>
      </c>
      <c r="B18" s="32">
        <f>B16-B17</f>
        <v>36.5</v>
      </c>
      <c r="D18" s="20"/>
    </row>
    <row r="19" spans="1:5">
      <c r="A19" s="19"/>
      <c r="B19" s="20"/>
      <c r="D19" s="20"/>
    </row>
    <row r="20" spans="1:5">
      <c r="A20" s="29" t="s">
        <v>172</v>
      </c>
      <c r="B20" s="26">
        <f>52*5</f>
        <v>260</v>
      </c>
      <c r="D20" s="20"/>
    </row>
    <row r="21" spans="1:5" ht="30.75" customHeight="1">
      <c r="A21" s="29" t="s">
        <v>173</v>
      </c>
      <c r="B21" s="484">
        <f>30-5</f>
        <v>25</v>
      </c>
      <c r="D21" s="20"/>
      <c r="E21" s="11" t="s">
        <v>174</v>
      </c>
    </row>
    <row r="22" spans="1:5">
      <c r="A22" s="23" t="s">
        <v>175</v>
      </c>
      <c r="B22" s="484"/>
      <c r="D22" s="20"/>
    </row>
    <row r="23" spans="1:5" ht="36.75">
      <c r="A23" s="29" t="s">
        <v>176</v>
      </c>
      <c r="B23" s="483">
        <v>15</v>
      </c>
      <c r="D23" s="20"/>
      <c r="E23" s="11" t="s">
        <v>177</v>
      </c>
    </row>
    <row r="24" spans="1:5">
      <c r="A24" s="29" t="s">
        <v>178</v>
      </c>
      <c r="B24" s="26">
        <v>5</v>
      </c>
      <c r="D24" s="20"/>
    </row>
    <row r="25" spans="1:5">
      <c r="A25" s="29" t="s">
        <v>179</v>
      </c>
      <c r="B25" s="26">
        <v>10</v>
      </c>
      <c r="D25" s="20"/>
    </row>
    <row r="26" spans="1:5">
      <c r="A26" s="29" t="s">
        <v>180</v>
      </c>
      <c r="B26" s="26">
        <f>B20-B21-B23-B24-B25-B22</f>
        <v>205</v>
      </c>
      <c r="D26" s="20"/>
    </row>
    <row r="27" spans="1:5">
      <c r="A27" s="29" t="s">
        <v>181</v>
      </c>
      <c r="B27" s="33">
        <f>B26*(B18/5)</f>
        <v>1496.5</v>
      </c>
      <c r="D27" s="20"/>
    </row>
    <row r="28" spans="1:5">
      <c r="A28" s="19"/>
      <c r="B28" s="34"/>
      <c r="D28" s="20"/>
    </row>
    <row r="29" spans="1:5">
      <c r="A29" s="21" t="s">
        <v>182</v>
      </c>
      <c r="B29" s="20"/>
      <c r="D29" s="20"/>
    </row>
    <row r="30" spans="1:5">
      <c r="A30" s="35"/>
      <c r="B30" s="24" t="s">
        <v>75</v>
      </c>
      <c r="C30" s="24" t="s">
        <v>76</v>
      </c>
      <c r="D30" s="24" t="s">
        <v>77</v>
      </c>
    </row>
    <row r="31" spans="1:5">
      <c r="A31" s="23" t="s">
        <v>183</v>
      </c>
      <c r="B31" s="33">
        <f>B13</f>
        <v>2048.5</v>
      </c>
      <c r="C31" s="33">
        <f>C13</f>
        <v>1446</v>
      </c>
      <c r="D31" s="33">
        <f>D13</f>
        <v>964</v>
      </c>
    </row>
    <row r="32" spans="1:5">
      <c r="A32" s="23" t="s">
        <v>184</v>
      </c>
      <c r="B32" s="33">
        <f>B27</f>
        <v>1496.5</v>
      </c>
      <c r="C32" s="33">
        <f>B32</f>
        <v>1496.5</v>
      </c>
      <c r="D32" s="33">
        <f>B32</f>
        <v>1496.5</v>
      </c>
    </row>
    <row r="33" spans="1:4">
      <c r="A33" s="23" t="s">
        <v>185</v>
      </c>
      <c r="B33" s="32">
        <f>B31/B32</f>
        <v>1.3688606749081189</v>
      </c>
      <c r="C33" s="32">
        <f>C31/C32</f>
        <v>0.96625459405278979</v>
      </c>
      <c r="D33" s="32">
        <f>D31/D32</f>
        <v>0.64416972936852657</v>
      </c>
    </row>
    <row r="34" spans="1:4">
      <c r="A34" s="36" t="s">
        <v>79</v>
      </c>
      <c r="B34" s="485">
        <f>B33</f>
        <v>1.3688606749081189</v>
      </c>
      <c r="C34" s="485">
        <f>C33</f>
        <v>0.96625459405278979</v>
      </c>
      <c r="D34" s="485">
        <f>D33</f>
        <v>0.64416972936852657</v>
      </c>
    </row>
    <row r="35" spans="1:4" s="38" customFormat="1">
      <c r="A35" s="37" t="s">
        <v>186</v>
      </c>
      <c r="B35" s="37">
        <f>B34/6</f>
        <v>0.22814344581801982</v>
      </c>
      <c r="C35" s="37">
        <f>C34/6</f>
        <v>0.16104243234213164</v>
      </c>
      <c r="D35" s="37">
        <f>D34/6</f>
        <v>0.10736162156142109</v>
      </c>
    </row>
    <row r="36" spans="1:4" hidden="1">
      <c r="A36" s="39" t="s">
        <v>187</v>
      </c>
      <c r="B36" s="40"/>
    </row>
    <row r="37" spans="1:4" hidden="1"/>
    <row r="38" spans="1:4" hidden="1">
      <c r="A38" s="39" t="s">
        <v>188</v>
      </c>
      <c r="B38" s="40"/>
    </row>
    <row r="39" spans="1:4" hidden="1"/>
    <row r="40" spans="1:4" hidden="1"/>
    <row r="42" spans="1:4">
      <c r="A42" s="21" t="s">
        <v>189</v>
      </c>
    </row>
    <row r="43" spans="1:4">
      <c r="A43" s="26" t="s">
        <v>190</v>
      </c>
      <c r="B43" s="26">
        <v>1.1000000000000001</v>
      </c>
    </row>
    <row r="44" spans="1:4">
      <c r="A44" s="23" t="s">
        <v>191</v>
      </c>
      <c r="B44" s="484">
        <v>10</v>
      </c>
    </row>
    <row r="45" spans="1:4">
      <c r="A45" s="23" t="s">
        <v>192</v>
      </c>
      <c r="B45" s="37">
        <f>B43/B16*B44</f>
        <v>0.2820512820512821</v>
      </c>
    </row>
  </sheetData>
  <mergeCells count="1">
    <mergeCell ref="A2:D2"/>
  </mergeCells>
  <pageMargins left="0.7" right="0.7" top="0.78740157499999996" bottom="0.78740157499999996" header="0.3" footer="0.3"/>
  <pageSetup paperSize="9" orientation="portrait"/>
  <headerFooter>
    <oddHeader>&amp;LAnlage 2 zum Landesrahmenvertrag gemäß § 24 Abs. 5 KiföG M-V 
Berechnung des Personalschlüssels in Kindertageseinrichtungen einschließlich des Leitungsanteils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2:F47"/>
  <sheetViews>
    <sheetView zoomScaleNormal="100" workbookViewId="0">
      <selection activeCell="A2" sqref="A2:D2"/>
    </sheetView>
  </sheetViews>
  <sheetFormatPr baseColWidth="10" defaultColWidth="11.42578125" defaultRowHeight="15"/>
  <cols>
    <col min="1" max="1" width="51.140625" style="39" bestFit="1" customWidth="1"/>
    <col min="2" max="4" width="11.42578125" style="18"/>
    <col min="5" max="5" width="62.5703125" style="18" customWidth="1"/>
    <col min="6" max="6" width="12.42578125" style="18" customWidth="1"/>
    <col min="7" max="16384" width="11.42578125" style="18"/>
  </cols>
  <sheetData>
    <row r="2" spans="1:5" ht="15.75">
      <c r="A2" s="673" t="s">
        <v>193</v>
      </c>
      <c r="B2" s="674"/>
      <c r="C2" s="674"/>
      <c r="D2" s="675"/>
    </row>
    <row r="3" spans="1:5">
      <c r="A3" s="19"/>
      <c r="B3" s="20"/>
      <c r="D3" s="20"/>
    </row>
    <row r="4" spans="1:5">
      <c r="A4" s="21"/>
      <c r="B4" s="22"/>
      <c r="D4" s="20"/>
    </row>
    <row r="5" spans="1:5">
      <c r="A5" s="23"/>
      <c r="B5" s="24" t="s">
        <v>157</v>
      </c>
      <c r="C5" s="24" t="s">
        <v>76</v>
      </c>
      <c r="D5" s="24" t="s">
        <v>77</v>
      </c>
      <c r="E5" s="25" t="s">
        <v>158</v>
      </c>
    </row>
    <row r="6" spans="1:5" ht="36.75">
      <c r="A6" s="23" t="s">
        <v>159</v>
      </c>
      <c r="B6" s="483">
        <v>9</v>
      </c>
      <c r="C6" s="483">
        <v>6</v>
      </c>
      <c r="D6" s="483">
        <v>4</v>
      </c>
      <c r="E6" s="11" t="s">
        <v>160</v>
      </c>
    </row>
    <row r="7" spans="1:5">
      <c r="A7" s="21" t="s">
        <v>161</v>
      </c>
      <c r="B7" s="20"/>
      <c r="C7" s="20"/>
      <c r="D7" s="20"/>
    </row>
    <row r="8" spans="1:5">
      <c r="A8" s="23" t="s">
        <v>162</v>
      </c>
      <c r="B8" s="26">
        <v>365</v>
      </c>
      <c r="C8" s="26">
        <v>365</v>
      </c>
      <c r="D8" s="26">
        <v>365</v>
      </c>
    </row>
    <row r="9" spans="1:5">
      <c r="A9" s="23" t="s">
        <v>194</v>
      </c>
      <c r="B9" s="26">
        <v>104</v>
      </c>
      <c r="C9" s="26">
        <v>104</v>
      </c>
      <c r="D9" s="26">
        <v>104</v>
      </c>
    </row>
    <row r="10" spans="1:5">
      <c r="A10" s="23" t="s">
        <v>164</v>
      </c>
      <c r="B10" s="26">
        <v>10</v>
      </c>
      <c r="C10" s="26">
        <v>10</v>
      </c>
      <c r="D10" s="26">
        <v>10</v>
      </c>
    </row>
    <row r="11" spans="1:5" ht="24.75">
      <c r="A11" s="23" t="s">
        <v>165</v>
      </c>
      <c r="B11" s="484">
        <v>10</v>
      </c>
      <c r="C11" s="484">
        <f>B11</f>
        <v>10</v>
      </c>
      <c r="D11" s="484">
        <f>B11</f>
        <v>10</v>
      </c>
      <c r="E11" s="11" t="s">
        <v>374</v>
      </c>
    </row>
    <row r="12" spans="1:5">
      <c r="A12" s="23" t="s">
        <v>166</v>
      </c>
      <c r="B12" s="26">
        <f>B8-B9-B10-B11</f>
        <v>241</v>
      </c>
      <c r="C12" s="26">
        <f>C8-C9-C10-C11</f>
        <v>241</v>
      </c>
      <c r="D12" s="26">
        <f>D8-D9-D10-D11</f>
        <v>241</v>
      </c>
    </row>
    <row r="13" spans="1:5">
      <c r="A13" s="23" t="s">
        <v>167</v>
      </c>
      <c r="B13" s="27">
        <f>B12*B6</f>
        <v>2169</v>
      </c>
      <c r="C13" s="27">
        <f>C12*C6</f>
        <v>1446</v>
      </c>
      <c r="D13" s="27">
        <f>D12*D6</f>
        <v>964</v>
      </c>
    </row>
    <row r="14" spans="1:5">
      <c r="A14" s="19"/>
      <c r="B14" s="28"/>
      <c r="D14" s="20"/>
    </row>
    <row r="15" spans="1:5">
      <c r="A15" s="21" t="s">
        <v>168</v>
      </c>
      <c r="B15" s="20"/>
      <c r="D15" s="20"/>
    </row>
    <row r="16" spans="1:5">
      <c r="A16" s="29" t="s">
        <v>169</v>
      </c>
      <c r="B16" s="41">
        <v>39</v>
      </c>
      <c r="D16" s="20"/>
    </row>
    <row r="17" spans="1:5" ht="30">
      <c r="A17" s="31" t="s">
        <v>170</v>
      </c>
      <c r="B17" s="30">
        <v>5</v>
      </c>
      <c r="D17" s="20"/>
    </row>
    <row r="18" spans="1:5" ht="30" customHeight="1">
      <c r="A18" s="31" t="s">
        <v>171</v>
      </c>
      <c r="B18" s="32">
        <f>B16-B17</f>
        <v>34</v>
      </c>
      <c r="D18" s="20"/>
    </row>
    <row r="19" spans="1:5">
      <c r="A19" s="19"/>
      <c r="B19" s="20"/>
      <c r="D19" s="20"/>
    </row>
    <row r="20" spans="1:5">
      <c r="A20" s="29" t="s">
        <v>172</v>
      </c>
      <c r="B20" s="26">
        <f>52*5</f>
        <v>260</v>
      </c>
      <c r="D20" s="20"/>
    </row>
    <row r="21" spans="1:5" ht="24.75">
      <c r="A21" s="29" t="s">
        <v>173</v>
      </c>
      <c r="B21" s="484">
        <f>30-5</f>
        <v>25</v>
      </c>
      <c r="D21" s="20"/>
      <c r="E21" s="11" t="s">
        <v>174</v>
      </c>
    </row>
    <row r="22" spans="1:5">
      <c r="A22" s="23" t="s">
        <v>175</v>
      </c>
      <c r="B22" s="484"/>
      <c r="D22" s="20"/>
    </row>
    <row r="23" spans="1:5" ht="24.75">
      <c r="A23" s="29" t="s">
        <v>176</v>
      </c>
      <c r="B23" s="483">
        <v>15</v>
      </c>
      <c r="D23" s="20"/>
      <c r="E23" s="11" t="s">
        <v>177</v>
      </c>
    </row>
    <row r="24" spans="1:5">
      <c r="A24" s="29" t="s">
        <v>178</v>
      </c>
      <c r="B24" s="26">
        <v>5</v>
      </c>
      <c r="D24" s="20"/>
    </row>
    <row r="25" spans="1:5">
      <c r="A25" s="29" t="s">
        <v>179</v>
      </c>
      <c r="B25" s="26">
        <v>10</v>
      </c>
      <c r="D25" s="20"/>
    </row>
    <row r="26" spans="1:5">
      <c r="A26" s="29" t="s">
        <v>180</v>
      </c>
      <c r="B26" s="26">
        <f>B20-B21-B23-B24-B25-B22</f>
        <v>205</v>
      </c>
      <c r="D26" s="20"/>
    </row>
    <row r="27" spans="1:5">
      <c r="A27" s="29" t="s">
        <v>181</v>
      </c>
      <c r="B27" s="33">
        <f>B26*(B18/5)</f>
        <v>1394</v>
      </c>
      <c r="D27" s="20"/>
    </row>
    <row r="28" spans="1:5">
      <c r="A28" s="19"/>
      <c r="B28" s="34"/>
      <c r="D28" s="20"/>
    </row>
    <row r="29" spans="1:5">
      <c r="A29" s="21" t="s">
        <v>182</v>
      </c>
      <c r="B29" s="20"/>
      <c r="D29" s="20"/>
    </row>
    <row r="30" spans="1:5">
      <c r="A30" s="35"/>
      <c r="B30" s="24" t="s">
        <v>75</v>
      </c>
      <c r="C30" s="24" t="s">
        <v>76</v>
      </c>
      <c r="D30" s="24" t="s">
        <v>77</v>
      </c>
    </row>
    <row r="31" spans="1:5">
      <c r="A31" s="23" t="s">
        <v>183</v>
      </c>
      <c r="B31" s="33">
        <f>B13</f>
        <v>2169</v>
      </c>
      <c r="C31" s="33">
        <f>C13</f>
        <v>1446</v>
      </c>
      <c r="D31" s="33">
        <f>D13</f>
        <v>964</v>
      </c>
    </row>
    <row r="32" spans="1:5">
      <c r="A32" s="23" t="s">
        <v>184</v>
      </c>
      <c r="B32" s="33">
        <f>B27</f>
        <v>1394</v>
      </c>
      <c r="C32" s="33">
        <f>B32</f>
        <v>1394</v>
      </c>
      <c r="D32" s="33">
        <f>B32</f>
        <v>1394</v>
      </c>
    </row>
    <row r="33" spans="1:6">
      <c r="A33" s="23" t="s">
        <v>185</v>
      </c>
      <c r="B33" s="32">
        <f>B31/B32</f>
        <v>1.5559540889526542</v>
      </c>
      <c r="C33" s="32">
        <f>C31/C32</f>
        <v>1.0373027259684362</v>
      </c>
      <c r="D33" s="32">
        <f>D31/D32</f>
        <v>0.6915351506456241</v>
      </c>
    </row>
    <row r="34" spans="1:6">
      <c r="A34" s="36" t="s">
        <v>81</v>
      </c>
      <c r="B34" s="485">
        <f>B33</f>
        <v>1.5559540889526542</v>
      </c>
      <c r="C34" s="485">
        <f>C33</f>
        <v>1.0373027259684362</v>
      </c>
      <c r="D34" s="485">
        <f>D33</f>
        <v>0.6915351506456241</v>
      </c>
    </row>
    <row r="35" spans="1:6" s="38" customFormat="1">
      <c r="A35" s="37" t="s">
        <v>186</v>
      </c>
      <c r="B35" s="37">
        <f>B34/15</f>
        <v>0.10373027259684361</v>
      </c>
      <c r="C35" s="37">
        <f>C34/15</f>
        <v>6.915351506456241E-2</v>
      </c>
      <c r="D35" s="37">
        <f>D34/15</f>
        <v>4.6102343376374942E-2</v>
      </c>
      <c r="E35" s="18"/>
      <c r="F35" s="18"/>
    </row>
    <row r="37" spans="1:6">
      <c r="B37" s="570"/>
    </row>
    <row r="38" spans="1:6" ht="15" hidden="1" customHeight="1"/>
    <row r="39" spans="1:6" ht="15" hidden="1" customHeight="1"/>
    <row r="40" spans="1:6" ht="15" hidden="1" customHeight="1"/>
    <row r="41" spans="1:6" ht="15" hidden="1" customHeight="1"/>
    <row r="42" spans="1:6" ht="15" hidden="1" customHeight="1"/>
    <row r="43" spans="1:6" ht="15" hidden="1" customHeight="1"/>
    <row r="44" spans="1:6">
      <c r="A44" s="21" t="s">
        <v>189</v>
      </c>
    </row>
    <row r="45" spans="1:6">
      <c r="A45" s="26" t="s">
        <v>190</v>
      </c>
      <c r="B45" s="26">
        <v>1.1000000000000001</v>
      </c>
    </row>
    <row r="46" spans="1:6">
      <c r="A46" s="23" t="s">
        <v>191</v>
      </c>
      <c r="B46" s="484">
        <v>10</v>
      </c>
    </row>
    <row r="47" spans="1:6">
      <c r="A47" s="23" t="s">
        <v>192</v>
      </c>
      <c r="B47" s="37">
        <f>B45/B16*B46</f>
        <v>0.2820512820512821</v>
      </c>
    </row>
  </sheetData>
  <mergeCells count="1">
    <mergeCell ref="A2:D2"/>
  </mergeCells>
  <pageMargins left="0.7" right="0.7" top="0.78740157499999996" bottom="0.78740157499999996" header="0.3" footer="0.3"/>
  <pageSetup paperSize="9" orientation="portrait"/>
  <headerFooter>
    <oddHeader>&amp;LAnlage 2 zum Landesrahmenvertrag gemäß § 24 Abs. 5 KiföG M-V 
Berechnung des Personalschlüssels in Kindertageseinrichtungen einschließlich des Leitungsanteils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2:D46"/>
  <sheetViews>
    <sheetView zoomScaleNormal="100" workbookViewId="0">
      <selection activeCell="E26" sqref="E26"/>
    </sheetView>
  </sheetViews>
  <sheetFormatPr baseColWidth="10" defaultColWidth="11.42578125" defaultRowHeight="15"/>
  <cols>
    <col min="1" max="1" width="51.140625" style="39" bestFit="1" customWidth="1"/>
    <col min="2" max="2" width="11.42578125" style="18" customWidth="1"/>
    <col min="3" max="3" width="12" style="18" customWidth="1"/>
    <col min="4" max="5" width="60.140625" style="18" customWidth="1"/>
    <col min="6" max="16384" width="11.42578125" style="18"/>
  </cols>
  <sheetData>
    <row r="2" spans="1:4" ht="15.75">
      <c r="A2" s="676" t="s">
        <v>195</v>
      </c>
      <c r="B2" s="676"/>
      <c r="C2" s="676"/>
    </row>
    <row r="3" spans="1:4">
      <c r="A3" s="19"/>
      <c r="B3" s="627"/>
      <c r="C3" s="20"/>
    </row>
    <row r="4" spans="1:4">
      <c r="A4" s="19" t="s">
        <v>196</v>
      </c>
      <c r="B4" s="677" t="s">
        <v>197</v>
      </c>
      <c r="C4" s="678"/>
      <c r="D4" s="18" t="s">
        <v>198</v>
      </c>
    </row>
    <row r="5" spans="1:4">
      <c r="A5" s="21"/>
      <c r="B5" s="592"/>
      <c r="C5" s="593"/>
    </row>
    <row r="6" spans="1:4">
      <c r="A6" s="23"/>
      <c r="B6" s="594" t="s">
        <v>157</v>
      </c>
      <c r="C6" s="594" t="s">
        <v>76</v>
      </c>
      <c r="D6" s="25" t="s">
        <v>158</v>
      </c>
    </row>
    <row r="7" spans="1:4" ht="36.75">
      <c r="A7" s="23" t="s">
        <v>159</v>
      </c>
      <c r="B7" s="483">
        <f>IF(B4="Hort mit Frühdienst",6,5)</f>
        <v>6</v>
      </c>
      <c r="C7" s="483">
        <v>3</v>
      </c>
      <c r="D7" s="11" t="s">
        <v>160</v>
      </c>
    </row>
    <row r="8" spans="1:4">
      <c r="A8" s="21" t="s">
        <v>161</v>
      </c>
      <c r="B8" s="20"/>
      <c r="C8" s="20"/>
    </row>
    <row r="9" spans="1:4">
      <c r="A9" s="23" t="s">
        <v>162</v>
      </c>
      <c r="B9" s="26">
        <v>365</v>
      </c>
      <c r="C9" s="26">
        <v>365</v>
      </c>
    </row>
    <row r="10" spans="1:4">
      <c r="A10" s="23" t="s">
        <v>194</v>
      </c>
      <c r="B10" s="26">
        <v>104</v>
      </c>
      <c r="C10" s="26">
        <v>104</v>
      </c>
    </row>
    <row r="11" spans="1:4">
      <c r="A11" s="23" t="s">
        <v>164</v>
      </c>
      <c r="B11" s="26">
        <v>10</v>
      </c>
      <c r="C11" s="26">
        <v>10</v>
      </c>
    </row>
    <row r="12" spans="1:4" ht="24.75">
      <c r="A12" s="23" t="s">
        <v>165</v>
      </c>
      <c r="B12" s="484">
        <v>10</v>
      </c>
      <c r="C12" s="484">
        <f>B12</f>
        <v>10</v>
      </c>
      <c r="D12" s="11" t="s">
        <v>374</v>
      </c>
    </row>
    <row r="13" spans="1:4">
      <c r="A13" s="23" t="s">
        <v>166</v>
      </c>
      <c r="B13" s="26">
        <f>B9-B10-B11-B12</f>
        <v>241</v>
      </c>
      <c r="C13" s="26">
        <f>C9-C10-C11-C12</f>
        <v>241</v>
      </c>
    </row>
    <row r="14" spans="1:4">
      <c r="A14" s="23" t="s">
        <v>167</v>
      </c>
      <c r="B14" s="27">
        <f>B13*B7</f>
        <v>1446</v>
      </c>
      <c r="C14" s="27">
        <f>C13*C7</f>
        <v>723</v>
      </c>
    </row>
    <row r="15" spans="1:4">
      <c r="A15" s="19"/>
      <c r="B15" s="28"/>
      <c r="C15" s="20"/>
    </row>
    <row r="16" spans="1:4">
      <c r="A16" s="21" t="s">
        <v>168</v>
      </c>
      <c r="B16" s="20"/>
      <c r="C16" s="20"/>
    </row>
    <row r="17" spans="1:4">
      <c r="A17" s="29" t="s">
        <v>169</v>
      </c>
      <c r="B17" s="41">
        <v>39</v>
      </c>
      <c r="C17" s="20"/>
    </row>
    <row r="18" spans="1:4" ht="30">
      <c r="A18" s="31" t="s">
        <v>170</v>
      </c>
      <c r="B18" s="30">
        <v>2.5</v>
      </c>
      <c r="C18" s="20"/>
    </row>
    <row r="19" spans="1:4" ht="33.6" customHeight="1">
      <c r="A19" s="31" t="s">
        <v>171</v>
      </c>
      <c r="B19" s="32">
        <f>B17-B18</f>
        <v>36.5</v>
      </c>
      <c r="C19" s="20"/>
    </row>
    <row r="20" spans="1:4">
      <c r="A20" s="19"/>
      <c r="B20" s="20"/>
      <c r="C20" s="20"/>
    </row>
    <row r="21" spans="1:4">
      <c r="A21" s="29" t="s">
        <v>172</v>
      </c>
      <c r="B21" s="26">
        <f>52*5</f>
        <v>260</v>
      </c>
      <c r="C21" s="20"/>
    </row>
    <row r="22" spans="1:4" ht="24.75">
      <c r="A22" s="29" t="s">
        <v>173</v>
      </c>
      <c r="B22" s="484">
        <f>30-5</f>
        <v>25</v>
      </c>
      <c r="C22" s="20"/>
      <c r="D22" s="11" t="s">
        <v>174</v>
      </c>
    </row>
    <row r="23" spans="1:4">
      <c r="A23" s="23" t="s">
        <v>175</v>
      </c>
      <c r="B23" s="484">
        <v>0</v>
      </c>
      <c r="C23" s="20"/>
    </row>
    <row r="24" spans="1:4" ht="24.75">
      <c r="A24" s="29" t="s">
        <v>176</v>
      </c>
      <c r="B24" s="483">
        <v>15</v>
      </c>
      <c r="C24" s="20"/>
      <c r="D24" s="11" t="s">
        <v>177</v>
      </c>
    </row>
    <row r="25" spans="1:4">
      <c r="A25" s="29" t="s">
        <v>178</v>
      </c>
      <c r="B25" s="26">
        <v>5</v>
      </c>
      <c r="C25" s="20"/>
    </row>
    <row r="26" spans="1:4">
      <c r="A26" s="29" t="s">
        <v>179</v>
      </c>
      <c r="B26" s="26">
        <v>10</v>
      </c>
      <c r="C26" s="20"/>
    </row>
    <row r="27" spans="1:4">
      <c r="A27" s="29" t="s">
        <v>180</v>
      </c>
      <c r="B27" s="26">
        <f>B21-B22-B24-B25-B26-B23</f>
        <v>205</v>
      </c>
      <c r="C27" s="20"/>
    </row>
    <row r="28" spans="1:4">
      <c r="A28" s="29" t="s">
        <v>181</v>
      </c>
      <c r="B28" s="33">
        <f>B27*(B19/5)</f>
        <v>1496.5</v>
      </c>
      <c r="C28" s="20"/>
    </row>
    <row r="29" spans="1:4">
      <c r="A29" s="19"/>
      <c r="B29" s="34"/>
      <c r="C29" s="20"/>
    </row>
    <row r="30" spans="1:4">
      <c r="A30" s="21" t="s">
        <v>182</v>
      </c>
      <c r="B30" s="20"/>
      <c r="C30" s="20"/>
    </row>
    <row r="31" spans="1:4">
      <c r="A31" s="35"/>
      <c r="B31" s="24" t="s">
        <v>75</v>
      </c>
      <c r="C31" s="24" t="s">
        <v>76</v>
      </c>
    </row>
    <row r="32" spans="1:4">
      <c r="A32" s="23" t="s">
        <v>183</v>
      </c>
      <c r="B32" s="33">
        <f>B14</f>
        <v>1446</v>
      </c>
      <c r="C32" s="33">
        <f>C14</f>
        <v>723</v>
      </c>
    </row>
    <row r="33" spans="1:3">
      <c r="A33" s="23" t="s">
        <v>184</v>
      </c>
      <c r="B33" s="33">
        <f>B28</f>
        <v>1496.5</v>
      </c>
      <c r="C33" s="33">
        <f>B33</f>
        <v>1496.5</v>
      </c>
    </row>
    <row r="34" spans="1:3">
      <c r="A34" s="23" t="s">
        <v>185</v>
      </c>
      <c r="B34" s="32">
        <f>B32/B33</f>
        <v>0.96625459405278979</v>
      </c>
      <c r="C34" s="32">
        <f>C32/C33</f>
        <v>0.4831272970263949</v>
      </c>
    </row>
    <row r="35" spans="1:3">
      <c r="A35" s="36" t="s">
        <v>82</v>
      </c>
      <c r="B35" s="485">
        <f>B34</f>
        <v>0.96625459405278979</v>
      </c>
      <c r="C35" s="485">
        <f>C34</f>
        <v>0.4831272970263949</v>
      </c>
    </row>
    <row r="36" spans="1:3" s="38" customFormat="1">
      <c r="A36" s="37" t="s">
        <v>186</v>
      </c>
      <c r="B36" s="37">
        <f>B35/22</f>
        <v>4.3920663366035902E-2</v>
      </c>
      <c r="C36" s="37">
        <f>C35/22</f>
        <v>2.1960331683017951E-2</v>
      </c>
    </row>
    <row r="38" spans="1:3" ht="41.1" customHeight="1"/>
    <row r="41" spans="1:3" hidden="1"/>
    <row r="43" spans="1:3">
      <c r="A43" s="21" t="s">
        <v>189</v>
      </c>
    </row>
    <row r="44" spans="1:3">
      <c r="A44" s="26" t="s">
        <v>190</v>
      </c>
      <c r="B44" s="26">
        <v>1.1000000000000001</v>
      </c>
    </row>
    <row r="45" spans="1:3" ht="41.45" customHeight="1">
      <c r="A45" s="23" t="s">
        <v>191</v>
      </c>
      <c r="B45" s="623">
        <v>10</v>
      </c>
    </row>
    <row r="46" spans="1:3">
      <c r="A46" s="23" t="s">
        <v>192</v>
      </c>
      <c r="B46" s="37">
        <f>B44/B17*B45</f>
        <v>0.2820512820512821</v>
      </c>
    </row>
  </sheetData>
  <mergeCells count="2">
    <mergeCell ref="A2:C2"/>
    <mergeCell ref="B4:C4"/>
  </mergeCells>
  <pageMargins left="0.7" right="0.7" top="0.78740157499999996" bottom="0.78740157499999996" header="0.3" footer="0.3"/>
  <pageSetup paperSize="9" orientation="portrait"/>
  <headerFooter>
    <oddHeader>&amp;LAnlage 2 zum Landesrahmenvertrag gemäß § 24 Abs. 5 KiföG M-V 
Berechnung des Personalschlüssels in Kindertageseinrichtungen einschließlich des Leitungsanteils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'R:\Usr\A52-FinanzenPlanung\52.03_Foerderung-Entgelte\Entgelte\SB Kita\Landesrahmenvertrag\Zuarbeit Landesrahmenvertrag\[Anlage2ff-LRV-KiföG_21_12_2023.xlsx]Tabelle3'!#REF!</xm:f>
          </x14:formula1>
          <xm:sqref>B4:C4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I13"/>
  <sheetViews>
    <sheetView zoomScaleNormal="100" workbookViewId="0">
      <selection activeCell="K21" sqref="K21"/>
    </sheetView>
  </sheetViews>
  <sheetFormatPr baseColWidth="10" defaultColWidth="11.5703125" defaultRowHeight="15"/>
  <cols>
    <col min="1" max="1" width="11.5703125" style="18"/>
    <col min="2" max="2" width="18" style="18" customWidth="1"/>
    <col min="3" max="3" width="16.7109375" style="18" customWidth="1"/>
    <col min="4" max="4" width="18.28515625" style="18" customWidth="1"/>
    <col min="5" max="5" width="18.7109375" style="18" customWidth="1"/>
    <col min="6" max="6" width="17.7109375" style="18" customWidth="1"/>
    <col min="7" max="16384" width="11.5703125" style="18"/>
  </cols>
  <sheetData>
    <row r="1" spans="1:9">
      <c r="A1" s="596"/>
    </row>
    <row r="2" spans="1:9" ht="15.75">
      <c r="A2" s="626" t="s">
        <v>411</v>
      </c>
      <c r="B2" s="626"/>
    </row>
    <row r="5" spans="1:9">
      <c r="B5" s="80" t="s">
        <v>305</v>
      </c>
      <c r="C5" s="80"/>
      <c r="D5" s="3"/>
      <c r="E5" s="3"/>
      <c r="F5" s="3"/>
      <c r="G5" s="3"/>
      <c r="H5" s="3"/>
      <c r="I5" s="3"/>
    </row>
    <row r="6" spans="1:9">
      <c r="B6" s="85"/>
      <c r="C6" s="85" t="s">
        <v>83</v>
      </c>
      <c r="D6" s="85" t="s">
        <v>78</v>
      </c>
      <c r="E6" s="85" t="s">
        <v>12</v>
      </c>
      <c r="F6" s="85" t="s">
        <v>22</v>
      </c>
      <c r="G6" s="3"/>
      <c r="H6" s="3"/>
      <c r="I6" s="3"/>
    </row>
    <row r="7" spans="1:9" ht="30">
      <c r="B7" s="329" t="s">
        <v>85</v>
      </c>
      <c r="C7" s="330">
        <f>Deckblatt!D23</f>
        <v>0</v>
      </c>
      <c r="D7" s="331">
        <f>Deckblatt!D24</f>
        <v>0</v>
      </c>
      <c r="E7" s="332">
        <f>Deckblatt!D25</f>
        <v>0</v>
      </c>
      <c r="F7" s="330">
        <f>SUM(C7:E7)</f>
        <v>0</v>
      </c>
      <c r="G7" s="3"/>
      <c r="H7" s="3"/>
      <c r="I7" s="3"/>
    </row>
    <row r="8" spans="1:9" ht="30">
      <c r="B8" s="329" t="s">
        <v>306</v>
      </c>
      <c r="C8" s="617"/>
      <c r="D8" s="617"/>
      <c r="E8" s="617"/>
      <c r="F8" s="618"/>
      <c r="G8" s="595"/>
      <c r="H8" s="3"/>
      <c r="I8" s="3"/>
    </row>
    <row r="9" spans="1:9" ht="29.45" customHeight="1">
      <c r="B9" s="329" t="s">
        <v>466</v>
      </c>
      <c r="C9" s="331">
        <f>'Prospektive Kinderzahl'!B60</f>
        <v>0</v>
      </c>
      <c r="D9" s="331">
        <f>'Prospektive Kinderzahl'!E60</f>
        <v>0</v>
      </c>
      <c r="E9" s="331">
        <f>'Prospektive Kinderzahl'!H60</f>
        <v>0</v>
      </c>
      <c r="F9" s="331">
        <f>SUM(C9:E9)</f>
        <v>0</v>
      </c>
      <c r="G9" s="3"/>
      <c r="H9" s="3"/>
      <c r="I9" s="3"/>
    </row>
    <row r="10" spans="1:9" ht="30">
      <c r="B10" s="329" t="s">
        <v>307</v>
      </c>
      <c r="C10" s="81">
        <f>ROUND(F9/16,2)</f>
        <v>0</v>
      </c>
      <c r="D10" s="82"/>
      <c r="E10" s="82"/>
      <c r="F10" s="82"/>
      <c r="G10" s="82"/>
      <c r="H10" s="3"/>
      <c r="I10" s="3"/>
    </row>
    <row r="11" spans="1:9" ht="30">
      <c r="B11" s="329" t="s">
        <v>308</v>
      </c>
      <c r="C11" s="83">
        <f>IF(IF(C10&lt;0.5,0.5,C10)&gt;1.75,1.75,IF(C10&lt;0.5,0.5,C10))</f>
        <v>0.5</v>
      </c>
      <c r="D11" s="84"/>
      <c r="E11" s="84"/>
      <c r="F11" s="84"/>
      <c r="G11" s="679" t="s">
        <v>309</v>
      </c>
      <c r="H11" s="680"/>
      <c r="I11" s="487" t="s">
        <v>310</v>
      </c>
    </row>
    <row r="12" spans="1:9">
      <c r="B12" s="3"/>
      <c r="C12" s="3"/>
      <c r="D12" s="3"/>
      <c r="E12" s="3"/>
      <c r="F12" s="3"/>
      <c r="G12" s="681" t="s">
        <v>311</v>
      </c>
      <c r="H12" s="682"/>
      <c r="I12" s="487">
        <v>1.75</v>
      </c>
    </row>
    <row r="13" spans="1:9">
      <c r="B13" s="3"/>
      <c r="C13" s="3"/>
      <c r="D13" s="3"/>
      <c r="E13" s="3"/>
      <c r="F13" s="3"/>
      <c r="G13" s="681" t="s">
        <v>312</v>
      </c>
      <c r="H13" s="682"/>
      <c r="I13" s="487">
        <v>0.5</v>
      </c>
    </row>
  </sheetData>
  <mergeCells count="3">
    <mergeCell ref="G11:H11"/>
    <mergeCell ref="G12:H12"/>
    <mergeCell ref="G13:H13"/>
  </mergeCells>
  <pageMargins left="0.7" right="0.7" top="0.78740157499999996" bottom="0.78740157499999996" header="0.3" footer="0.3"/>
  <pageSetup paperSize="9" orientation="portrait" r:id="rId1"/>
  <headerFooter>
    <oddHeader>&amp;LAnlage 2 zum Landesrahmenvertrag gemäß § 24 Abs. 5 KiföG M-V 
Berechnung des Personalschlüssels in Kindertageseinrichtungen einschließlich des Leitungsanteils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Deckblatt</vt:lpstr>
      <vt:lpstr>Entgeltberechnung</vt:lpstr>
      <vt:lpstr>Stellenplan</vt:lpstr>
      <vt:lpstr>Erläuterung</vt:lpstr>
      <vt:lpstr>Prospektive Kinderzahl</vt:lpstr>
      <vt:lpstr>Anl.2 Krippe</vt:lpstr>
      <vt:lpstr>Anl.2 Kindergarten</vt:lpstr>
      <vt:lpstr>Anl.2 Hort</vt:lpstr>
      <vt:lpstr>Anl.2 Leitung</vt:lpstr>
      <vt:lpstr>Anl.3g Verwaltungskosten</vt:lpstr>
      <vt:lpstr>Anl.4 Krankentage</vt:lpstr>
      <vt:lpstr>Anl.5 Betreuungszeiten</vt:lpstr>
      <vt:lpstr>Verpflegung</vt:lpstr>
      <vt:lpstr>Ferienhort</vt:lpstr>
    </vt:vector>
  </TitlesOfParts>
  <Company>Stadtverwaltung Rostock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R50ad002</dc:creator>
  <cp:lastModifiedBy>Win10Support</cp:lastModifiedBy>
  <cp:lastPrinted>2024-12-12T13:09:19Z</cp:lastPrinted>
  <dcterms:created xsi:type="dcterms:W3CDTF">2021-09-09T12:41:23Z</dcterms:created>
  <dcterms:modified xsi:type="dcterms:W3CDTF">2025-03-04T12:37:49Z</dcterms:modified>
</cp:coreProperties>
</file>